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geboortezorg-my.sharepoint.com/personal/g_baltussen_bogeboortezorg_nl/Documents/Documenten/"/>
    </mc:Choice>
  </mc:AlternateContent>
  <xr:revisionPtr revIDLastSave="0" documentId="8_{275EC964-1F53-4894-BEE6-FC3D3AEDFEC5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basisblad" sheetId="1" r:id="rId1"/>
    <sheet name="detail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B36" i="2" l="1"/>
  <c r="B35" i="2"/>
  <c r="B34" i="2"/>
  <c r="U9" i="2"/>
  <c r="B38" i="2" s="1"/>
  <c r="T9" i="2"/>
  <c r="B37" i="2" s="1"/>
  <c r="B3" i="2"/>
  <c r="B12" i="2" s="1"/>
  <c r="C18" i="2"/>
  <c r="C17" i="2"/>
  <c r="C16" i="2"/>
  <c r="C15" i="2"/>
  <c r="C14" i="2"/>
  <c r="E34" i="2" l="1"/>
  <c r="G22" i="2"/>
  <c r="B18" i="2"/>
  <c r="B17" i="2"/>
  <c r="B16" i="2"/>
  <c r="B15" i="2"/>
  <c r="B14" i="2"/>
  <c r="R12" i="2"/>
  <c r="R13" i="2" s="1"/>
  <c r="S12" i="2"/>
  <c r="T12" i="2"/>
  <c r="T13" i="2" s="1"/>
  <c r="U12" i="2"/>
  <c r="U13" i="2" s="1"/>
  <c r="Q12" i="2"/>
  <c r="Q13" i="2" s="1"/>
  <c r="X13" i="2"/>
  <c r="W13" i="2"/>
  <c r="V13" i="2"/>
  <c r="S13" i="2"/>
  <c r="P13" i="2"/>
  <c r="O13" i="2"/>
  <c r="N13" i="2"/>
  <c r="M13" i="2"/>
  <c r="B25" i="2"/>
  <c r="B26" i="2"/>
  <c r="B24" i="2"/>
  <c r="B23" i="2"/>
  <c r="B22" i="2"/>
  <c r="N6" i="2"/>
  <c r="O6" i="2"/>
  <c r="P6" i="2"/>
  <c r="Q6" i="2"/>
  <c r="R6" i="2"/>
  <c r="S6" i="2"/>
  <c r="T6" i="2"/>
  <c r="U6" i="2"/>
  <c r="V6" i="2"/>
  <c r="W6" i="2"/>
  <c r="X6" i="2"/>
  <c r="M6" i="2"/>
  <c r="E38" i="2" l="1"/>
  <c r="E37" i="2"/>
  <c r="E36" i="2"/>
  <c r="I18" i="1" s="1"/>
  <c r="E35" i="2"/>
  <c r="H15" i="1"/>
  <c r="I15" i="1"/>
  <c r="J15" i="1"/>
  <c r="K15" i="1"/>
  <c r="G15" i="1"/>
  <c r="K18" i="1"/>
  <c r="J18" i="1"/>
  <c r="G18" i="1"/>
  <c r="K10" i="1"/>
  <c r="J10" i="1"/>
  <c r="I10" i="1"/>
  <c r="H10" i="1"/>
  <c r="G10" i="1"/>
  <c r="F10" i="1"/>
  <c r="E10" i="1"/>
  <c r="D10" i="1"/>
  <c r="C10" i="1"/>
  <c r="B10" i="1"/>
  <c r="F14" i="1"/>
  <c r="E14" i="1"/>
  <c r="D14" i="1"/>
  <c r="C14" i="1"/>
  <c r="B14" i="1"/>
  <c r="B20" i="1"/>
  <c r="G37" i="2"/>
  <c r="J20" i="1" s="1"/>
  <c r="G38" i="2"/>
  <c r="K20" i="1" s="1"/>
  <c r="G36" i="2"/>
  <c r="I20" i="1" s="1"/>
  <c r="G35" i="2"/>
  <c r="H20" i="1" s="1"/>
  <c r="G34" i="2"/>
  <c r="G20" i="1" s="1"/>
  <c r="D42" i="2"/>
  <c r="B33" i="2"/>
  <c r="G23" i="2"/>
  <c r="C20" i="1" s="1"/>
  <c r="G24" i="2"/>
  <c r="D20" i="1" s="1"/>
  <c r="G25" i="2"/>
  <c r="E20" i="1" s="1"/>
  <c r="G26" i="2"/>
  <c r="F20" i="1" s="1"/>
  <c r="E26" i="2"/>
  <c r="F18" i="1" s="1"/>
  <c r="E25" i="2"/>
  <c r="E18" i="1" s="1"/>
  <c r="E24" i="2"/>
  <c r="D18" i="1" s="1"/>
  <c r="E23" i="2"/>
  <c r="C18" i="1" s="1"/>
  <c r="E22" i="2"/>
  <c r="B18" i="1" s="1"/>
  <c r="C24" i="2"/>
  <c r="C26" i="2"/>
  <c r="C38" i="2" s="1"/>
  <c r="D38" i="2" s="1"/>
  <c r="F38" i="2" s="1"/>
  <c r="C25" i="2"/>
  <c r="C37" i="2" s="1"/>
  <c r="D37" i="2" s="1"/>
  <c r="F37" i="2" s="1"/>
  <c r="C23" i="2"/>
  <c r="C35" i="2" s="1"/>
  <c r="D35" i="2" s="1"/>
  <c r="C22" i="2"/>
  <c r="D22" i="2" s="1"/>
  <c r="E18" i="2"/>
  <c r="D18" i="2"/>
  <c r="E17" i="2"/>
  <c r="D17" i="2"/>
  <c r="E16" i="2"/>
  <c r="D16" i="2"/>
  <c r="E15" i="2"/>
  <c r="D15" i="2"/>
  <c r="E14" i="2"/>
  <c r="D14" i="2"/>
  <c r="E6" i="2"/>
  <c r="E7" i="2"/>
  <c r="E8" i="2"/>
  <c r="E9" i="2"/>
  <c r="E5" i="2"/>
  <c r="D6" i="2"/>
  <c r="D7" i="2"/>
  <c r="D8" i="2"/>
  <c r="D9" i="2"/>
  <c r="D5" i="2"/>
  <c r="D24" i="2" l="1"/>
  <c r="D12" i="1"/>
  <c r="I12" i="1" s="1"/>
  <c r="H18" i="1"/>
  <c r="F35" i="2"/>
  <c r="I35" i="2" s="1"/>
  <c r="I38" i="2"/>
  <c r="D26" i="2"/>
  <c r="F26" i="2" s="1"/>
  <c r="I26" i="2" s="1"/>
  <c r="C34" i="2"/>
  <c r="B12" i="1"/>
  <c r="G12" i="1" s="1"/>
  <c r="F22" i="2"/>
  <c r="I22" i="2" s="1"/>
  <c r="F12" i="1"/>
  <c r="K12" i="1" s="1"/>
  <c r="D25" i="2"/>
  <c r="F25" i="2" s="1"/>
  <c r="I25" i="2" s="1"/>
  <c r="C12" i="1"/>
  <c r="H12" i="1" s="1"/>
  <c r="E12" i="1"/>
  <c r="J12" i="1" s="1"/>
  <c r="D23" i="2"/>
  <c r="F23" i="2" s="1"/>
  <c r="I37" i="2"/>
  <c r="C36" i="2"/>
  <c r="D36" i="2" s="1"/>
  <c r="F36" i="2" s="1"/>
  <c r="I36" i="2" s="1"/>
  <c r="H35" i="2"/>
  <c r="H37" i="2"/>
  <c r="H38" i="2"/>
  <c r="F24" i="2"/>
  <c r="I24" i="2" s="1"/>
  <c r="D34" i="2" l="1"/>
  <c r="F34" i="2" s="1"/>
  <c r="H26" i="2"/>
  <c r="H36" i="2"/>
  <c r="H24" i="2"/>
  <c r="H25" i="2"/>
  <c r="H23" i="2"/>
  <c r="I23" i="2"/>
  <c r="H22" i="2"/>
  <c r="H34" i="2" l="1"/>
  <c r="I34" i="2"/>
  <c r="A33" i="1"/>
  <c r="A28" i="1"/>
  <c r="B6" i="1"/>
  <c r="I11" i="1" l="1"/>
  <c r="H11" i="1"/>
  <c r="J11" i="1"/>
  <c r="G11" i="1"/>
  <c r="K11" i="1"/>
  <c r="C11" i="1"/>
  <c r="D11" i="1"/>
  <c r="E11" i="1"/>
  <c r="F11" i="1"/>
  <c r="B11" i="1"/>
  <c r="G13" i="1" l="1"/>
  <c r="J13" i="1"/>
  <c r="H13" i="1"/>
  <c r="K13" i="1"/>
  <c r="K16" i="1" s="1"/>
  <c r="I13" i="1"/>
  <c r="I16" i="1" s="1"/>
  <c r="B13" i="1"/>
  <c r="B16" i="1" s="1"/>
  <c r="F13" i="1"/>
  <c r="E13" i="1"/>
  <c r="E16" i="1" s="1"/>
  <c r="D13" i="1"/>
  <c r="C13" i="1"/>
  <c r="H16" i="1" l="1"/>
  <c r="H19" i="1" s="1"/>
  <c r="H21" i="1" s="1"/>
  <c r="I19" i="1"/>
  <c r="I21" i="1" s="1"/>
  <c r="J16" i="1"/>
  <c r="J19" i="1" s="1"/>
  <c r="K19" i="1"/>
  <c r="G16" i="1"/>
  <c r="G19" i="1" s="1"/>
  <c r="G21" i="1" s="1"/>
  <c r="F16" i="1"/>
  <c r="F19" i="1" s="1"/>
  <c r="F21" i="1" s="1"/>
  <c r="E19" i="1"/>
  <c r="E21" i="1" s="1"/>
  <c r="D16" i="1"/>
  <c r="D19" i="1" s="1"/>
  <c r="D21" i="1" s="1"/>
  <c r="C16" i="1"/>
  <c r="C19" i="1" s="1"/>
  <c r="C21" i="1" s="1"/>
  <c r="B19" i="1"/>
  <c r="B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4" authorId="0" shapeId="0" xr:uid="{3B4DFCBA-8807-E04C-8C98-1F8AAC97C8A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zelf invullen, excl uitleen aantallen</t>
        </r>
      </text>
    </comment>
    <comment ref="B13" authorId="0" shapeId="0" xr:uid="{AB172D8E-A1B6-43D1-8AD9-AE6B3489B77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zelf invullen, excl uitleen aantallen</t>
        </r>
      </text>
    </comment>
    <comment ref="G21" authorId="0" shapeId="0" xr:uid="{D4CAB443-A348-C645-BAAF-5093D03DDE2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Aan eigen klanten. Dit is excl uitleen aan collega's</t>
        </r>
      </text>
    </comment>
    <comment ref="B33" authorId="0" shapeId="0" xr:uid="{8EEB840F-54F5-7440-AC0C-B5F05501A88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peildatum is 01-01-2023 onder aftrek van verwachte historische uitstroom. 
</t>
        </r>
        <r>
          <rPr>
            <sz val="10"/>
            <color rgb="FF000000"/>
            <rFont val="Tahoma"/>
            <family val="2"/>
          </rPr>
          <t xml:space="preserve">Hieronder worden alle kvz verstaan die op de P-rol staan (dus ook de langdurig zieken) en
</t>
        </r>
        <r>
          <rPr>
            <sz val="10"/>
            <color rgb="FF000000"/>
            <rFont val="Tahoma"/>
            <family val="2"/>
          </rPr>
          <t xml:space="preserve">kraamverzorgenden in opleiding die zelfstandig in laag complexe gezinnen kunnen werken.
</t>
        </r>
      </text>
    </comment>
    <comment ref="C33" authorId="0" shapeId="0" xr:uid="{148F7A72-7A93-AA47-B8F0-148DF5F984B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gelijkgesteld aan 2022. </t>
        </r>
      </text>
    </comment>
  </commentList>
</comments>
</file>

<file path=xl/sharedStrings.xml><?xml version="1.0" encoding="utf-8"?>
<sst xmlns="http://schemas.openxmlformats.org/spreadsheetml/2006/main" count="157" uniqueCount="93">
  <si>
    <t>Deze tabel wordt automatisch gevuld via hetgeen je invult in tabblad detail!!</t>
  </si>
  <si>
    <t>1,0 Fte</t>
  </si>
  <si>
    <t>Capaciteitsberekening Kraamzorg</t>
  </si>
  <si>
    <t>Mei</t>
  </si>
  <si>
    <t>Juni</t>
  </si>
  <si>
    <t>Juli</t>
  </si>
  <si>
    <t>Augustus</t>
  </si>
  <si>
    <t>September</t>
  </si>
  <si>
    <t>Fte kraamverzorgenden*</t>
  </si>
  <si>
    <t>Fte kraamverzorgenden in uren</t>
  </si>
  <si>
    <t>1,0 fte staat voor 156 uur</t>
  </si>
  <si>
    <t>Improductiviteitspercentage**</t>
  </si>
  <si>
    <t>% improductiviteit</t>
  </si>
  <si>
    <t>Improdcutieve uren</t>
  </si>
  <si>
    <t>O.b.v. historie weet je welke improductiviteit je hebt per maand</t>
  </si>
  <si>
    <t>MEERWERKUREN</t>
  </si>
  <si>
    <t>MEERWERKUREN GEMAAKT IN DE MAAND</t>
  </si>
  <si>
    <t>Vrijspelen formatie geen avond/nachtzorg cf plan in fte (zie tabblad 2)</t>
  </si>
  <si>
    <t>Beschikbare uren in de gezinnen</t>
  </si>
  <si>
    <t>Face to face beschikbaar voor het leveren van kraamzorguren</t>
  </si>
  <si>
    <t>Gemiddelde zorgduur</t>
  </si>
  <si>
    <t>O.b.v. historie weet je welke zorgduur je per maand kunt leveren</t>
  </si>
  <si>
    <t xml:space="preserve">Zorgaanbod </t>
  </si>
  <si>
    <t>Wat kun je als organisatie aan o.b.v. de productiviteit en de gem zorgduur</t>
  </si>
  <si>
    <t>Zorgvraag</t>
  </si>
  <si>
    <t>Atermen</t>
  </si>
  <si>
    <t>Disbalans tussen zorgaanbod en zorgvraag</t>
  </si>
  <si>
    <t>De disbalans coveren we door het opsplitsen van zorg</t>
  </si>
  <si>
    <t>1,0 fte heeft een contract van 156 uur</t>
  </si>
  <si>
    <t>Formule velden</t>
  </si>
  <si>
    <t>Veleden worden gevuld vanuit tabblad detail (muv " vrijspelen van formatie avond/nachtplanning")</t>
  </si>
  <si>
    <t>Hieronder verstaan we alle geregistreerde uren die leiden tot werkuren in een maand.</t>
  </si>
  <si>
    <t>Denk hierbij aan de volgende uren: ziekte, vakantie, overige uren, intake uren (indien er sprake is van een combi functie)</t>
  </si>
  <si>
    <t>wachturen, werkoverleg, scholingen etc..</t>
  </si>
  <si>
    <t>Deze zijn inzichtelijk te maken vanuit de export (verlningsbestand). Betreft meerwerkuren in de maand zelf.</t>
  </si>
  <si>
    <t>Hieronder worden alle kvz verstaan die op de P-rol staan (dus ook de langdurig zieken) en</t>
  </si>
  <si>
    <t>kraamverzorgenden in opleiding die zelfstandig in laag complexe gezinnen kunnen werken.</t>
  </si>
  <si>
    <t>Eigen bedrijfsvoering</t>
  </si>
  <si>
    <t xml:space="preserve">zelf vullen </t>
  </si>
  <si>
    <t>Aantallen</t>
  </si>
  <si>
    <t>zelf invullen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</si>
  <si>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</si>
  <si>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</si>
  <si>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</si>
  <si>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</si>
  <si>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</si>
  <si>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</si>
  <si>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</si>
  <si>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</si>
  <si>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</si>
  <si>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</si>
  <si>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</si>
  <si>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</si>
  <si>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Verschil</t>
  </si>
  <si>
    <t>in %</t>
  </si>
  <si>
    <t>Improdcutiveit</t>
  </si>
  <si>
    <t>incl ziek/zw</t>
  </si>
  <si>
    <t>juni</t>
  </si>
  <si>
    <t>Overige improductiviteit</t>
  </si>
  <si>
    <t>in uren</t>
  </si>
  <si>
    <t>af</t>
  </si>
  <si>
    <t>juli</t>
  </si>
  <si>
    <t>zelf vullen</t>
  </si>
  <si>
    <t>augustus</t>
  </si>
  <si>
    <t>september</t>
  </si>
  <si>
    <t>zorgduur</t>
  </si>
  <si>
    <t>verwachting</t>
  </si>
  <si>
    <t>Instructie</t>
  </si>
  <si>
    <t>fte**</t>
  </si>
  <si>
    <t>% improd</t>
  </si>
  <si>
    <t>beschikbaar*</t>
  </si>
  <si>
    <t>zorgduur obv realisatie 2022</t>
  </si>
  <si>
    <t>Berekende zorgvraag (aantal)</t>
  </si>
  <si>
    <t>Geleverde zorg (aantal)</t>
  </si>
  <si>
    <t>Toelichting zorginvulling</t>
  </si>
  <si>
    <t>Meerwerkuren  maanden Mei tm september*</t>
  </si>
  <si>
    <t>Vul in de grijs gemarkeerde kolommen de cijfer in.</t>
  </si>
  <si>
    <t>De rest wordt dan automatisch gevuld in dit tabblad en in het basisblad</t>
  </si>
  <si>
    <t>opsplitsten van zorg/geenplafond  ingesteld</t>
  </si>
  <si>
    <t>Indien er sprake is van meerwerk neem dit dan ook op in dit bestand (geel gemarkeerd)</t>
  </si>
  <si>
    <t>*Beschikbaar  =( fte -%improd)+meerwerkuren maanden Mei tm september</t>
  </si>
  <si>
    <t>** fte = excl kraamverzorgenden in opleiding (die niet zelfstandig in de gezinnen kunnen werken)</t>
  </si>
  <si>
    <t>zorgduur 2023</t>
  </si>
  <si>
    <t>zorgvraag in portefeuille</t>
  </si>
  <si>
    <t>Toelichting</t>
  </si>
  <si>
    <t>opsplitsen van zorg</t>
  </si>
  <si>
    <t xml:space="preserve">plafond ingesteld o.b.v. vorig jaar- afstemming heeft plaatsgevonden met het KSV </t>
  </si>
  <si>
    <t>kvz in opleiding kunnen zelfstandig in de gezinnen/ zorgvraag stroomt op dit moment binnen</t>
  </si>
  <si>
    <t xml:space="preserve">       Hierbij is rekening gehouden met historische uitstroom van personeel 5%</t>
  </si>
  <si>
    <t>FTE kraamverzorgenden direct uitvoerend</t>
  </si>
  <si>
    <t>HISTORIE 2024</t>
  </si>
  <si>
    <t>2025 -verwachting</t>
  </si>
  <si>
    <t>2024 - realisatie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</si>
</sst>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/>
        <bgColor rgb="FF000000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2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0" borderId="1" xfId="0" applyBorder="1"/>
    <xf numFmtId="9" fontId="0" fillId="0" borderId="1" xfId="0" applyNumberFormat="1" applyBorder="1"/>
    <xf numFmtId="0" fontId="0" fillId="3" borderId="1" xfId="0" applyFill="1" applyBorder="1"/>
    <xf numFmtId="1" fontId="0" fillId="3" borderId="2" xfId="0" applyNumberFormat="1" applyFill="1" applyBorder="1"/>
    <xf numFmtId="10" fontId="0" fillId="0" borderId="0" xfId="1" applyNumberFormat="1" applyFont="1"/>
    <xf numFmtId="0" fontId="4" fillId="0" borderId="0" xfId="0" applyFont="1"/>
    <xf numFmtId="0" fontId="4" fillId="0" borderId="3" xfId="0" applyFont="1" applyBorder="1"/>
    <xf numFmtId="0" fontId="7" fillId="0" borderId="0" xfId="0" applyFont="1"/>
    <xf numFmtId="0" fontId="4" fillId="5" borderId="0" xfId="0" applyFont="1" applyFill="1"/>
    <xf numFmtId="0" fontId="8" fillId="5" borderId="0" xfId="0" applyFont="1" applyFill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/>
    <xf numFmtId="2" fontId="0" fillId="0" borderId="0" xfId="0" applyNumberFormat="1"/>
    <xf numFmtId="0" fontId="0" fillId="7" borderId="0" xfId="0" applyFill="1"/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3" borderId="11" xfId="0" applyFill="1" applyBorder="1"/>
    <xf numFmtId="9" fontId="0" fillId="0" borderId="11" xfId="0" applyNumberFormat="1" applyBorder="1"/>
    <xf numFmtId="9" fontId="0" fillId="0" borderId="12" xfId="0" applyNumberFormat="1" applyBorder="1"/>
    <xf numFmtId="0" fontId="0" fillId="0" borderId="13" xfId="0" applyBorder="1"/>
    <xf numFmtId="0" fontId="0" fillId="0" borderId="14" xfId="0" applyBorder="1"/>
    <xf numFmtId="1" fontId="0" fillId="3" borderId="15" xfId="0" applyNumberFormat="1" applyFill="1" applyBorder="1"/>
    <xf numFmtId="1" fontId="0" fillId="3" borderId="16" xfId="0" applyNumberFormat="1" applyFill="1" applyBorder="1"/>
    <xf numFmtId="1" fontId="0" fillId="3" borderId="17" xfId="0" applyNumberFormat="1" applyFill="1" applyBorder="1"/>
    <xf numFmtId="1" fontId="0" fillId="3" borderId="18" xfId="0" applyNumberFormat="1" applyFill="1" applyBorder="1"/>
    <xf numFmtId="1" fontId="0" fillId="3" borderId="19" xfId="0" applyNumberFormat="1" applyFill="1" applyBorder="1"/>
    <xf numFmtId="2" fontId="0" fillId="0" borderId="11" xfId="0" applyNumberFormat="1" applyBorder="1"/>
    <xf numFmtId="2" fontId="0" fillId="0" borderId="1" xfId="0" applyNumberFormat="1" applyBorder="1"/>
    <xf numFmtId="164" fontId="0" fillId="0" borderId="11" xfId="0" applyNumberFormat="1" applyBorder="1"/>
    <xf numFmtId="164" fontId="0" fillId="0" borderId="1" xfId="0" applyNumberFormat="1" applyBorder="1"/>
    <xf numFmtId="164" fontId="0" fillId="0" borderId="12" xfId="0" applyNumberFormat="1" applyBorder="1"/>
    <xf numFmtId="164" fontId="0" fillId="3" borderId="11" xfId="0" applyNumberFormat="1" applyFill="1" applyBorder="1"/>
    <xf numFmtId="164" fontId="0" fillId="3" borderId="1" xfId="0" applyNumberFormat="1" applyFill="1" applyBorder="1"/>
    <xf numFmtId="164" fontId="0" fillId="3" borderId="12" xfId="0" applyNumberFormat="1" applyFill="1" applyBorder="1"/>
    <xf numFmtId="164" fontId="2" fillId="3" borderId="11" xfId="0" applyNumberFormat="1" applyFont="1" applyFill="1" applyBorder="1"/>
    <xf numFmtId="164" fontId="0" fillId="0" borderId="13" xfId="0" applyNumberFormat="1" applyBorder="1"/>
    <xf numFmtId="164" fontId="0" fillId="0" borderId="0" xfId="0" applyNumberFormat="1"/>
    <xf numFmtId="164" fontId="0" fillId="0" borderId="14" xfId="0" applyNumberFormat="1" applyBorder="1"/>
    <xf numFmtId="164" fontId="0" fillId="7" borderId="11" xfId="0" applyNumberFormat="1" applyFill="1" applyBorder="1"/>
    <xf numFmtId="164" fontId="0" fillId="7" borderId="1" xfId="0" applyNumberFormat="1" applyFill="1" applyBorder="1"/>
    <xf numFmtId="164" fontId="0" fillId="7" borderId="12" xfId="0" applyNumberFormat="1" applyFill="1" applyBorder="1"/>
    <xf numFmtId="0" fontId="0" fillId="7" borderId="11" xfId="0" applyFill="1" applyBorder="1"/>
    <xf numFmtId="0" fontId="0" fillId="7" borderId="1" xfId="0" applyFill="1" applyBorder="1"/>
    <xf numFmtId="0" fontId="0" fillId="7" borderId="12" xfId="0" applyFill="1" applyBorder="1"/>
    <xf numFmtId="9" fontId="0" fillId="0" borderId="11" xfId="1" applyFont="1" applyBorder="1"/>
    <xf numFmtId="9" fontId="0" fillId="0" borderId="1" xfId="1" applyFont="1" applyBorder="1"/>
    <xf numFmtId="9" fontId="0" fillId="0" borderId="12" xfId="1" applyFont="1" applyBorder="1"/>
    <xf numFmtId="1" fontId="0" fillId="0" borderId="11" xfId="0" applyNumberFormat="1" applyBorder="1"/>
    <xf numFmtId="1" fontId="0" fillId="0" borderId="1" xfId="0" applyNumberFormat="1" applyBorder="1"/>
    <xf numFmtId="1" fontId="0" fillId="0" borderId="12" xfId="0" applyNumberFormat="1" applyBorder="1"/>
    <xf numFmtId="2" fontId="0" fillId="0" borderId="12" xfId="0" applyNumberFormat="1" applyBorder="1"/>
    <xf numFmtId="0" fontId="4" fillId="10" borderId="4" xfId="0" applyFont="1" applyFill="1" applyBorder="1"/>
    <xf numFmtId="0" fontId="5" fillId="10" borderId="4" xfId="0" applyFont="1" applyFill="1" applyBorder="1" applyAlignment="1">
      <alignment horizontal="right"/>
    </xf>
    <xf numFmtId="0" fontId="6" fillId="10" borderId="4" xfId="0" applyFont="1" applyFill="1" applyBorder="1"/>
    <xf numFmtId="0" fontId="6" fillId="10" borderId="5" xfId="0" applyFont="1" applyFill="1" applyBorder="1"/>
    <xf numFmtId="0" fontId="0" fillId="6" borderId="13" xfId="0" applyFill="1" applyBorder="1"/>
    <xf numFmtId="0" fontId="0" fillId="6" borderId="0" xfId="0" applyFill="1"/>
    <xf numFmtId="0" fontId="0" fillId="6" borderId="0" xfId="0" applyFill="1" applyAlignment="1">
      <alignment horizontal="center" wrapText="1"/>
    </xf>
    <xf numFmtId="0" fontId="0" fillId="6" borderId="0" xfId="0" applyFill="1" applyAlignment="1">
      <alignment wrapText="1"/>
    </xf>
    <xf numFmtId="2" fontId="0" fillId="6" borderId="0" xfId="0" applyNumberFormat="1" applyFill="1"/>
    <xf numFmtId="0" fontId="0" fillId="6" borderId="14" xfId="0" applyFill="1" applyBorder="1" applyAlignment="1">
      <alignment wrapText="1"/>
    </xf>
    <xf numFmtId="9" fontId="0" fillId="6" borderId="0" xfId="1" applyFont="1" applyFill="1" applyBorder="1"/>
    <xf numFmtId="1" fontId="0" fillId="6" borderId="0" xfId="0" applyNumberFormat="1" applyFill="1" applyAlignment="1">
      <alignment horizontal="center"/>
    </xf>
    <xf numFmtId="1" fontId="0" fillId="6" borderId="0" xfId="0" applyNumberFormat="1" applyFill="1"/>
    <xf numFmtId="10" fontId="0" fillId="6" borderId="0" xfId="1" applyNumberFormat="1" applyFont="1" applyFill="1" applyBorder="1"/>
    <xf numFmtId="0" fontId="0" fillId="6" borderId="14" xfId="0" applyFill="1" applyBorder="1"/>
    <xf numFmtId="9" fontId="0" fillId="6" borderId="0" xfId="0" applyNumberFormat="1" applyFill="1"/>
    <xf numFmtId="10" fontId="0" fillId="6" borderId="0" xfId="0" applyNumberFormat="1" applyFill="1"/>
    <xf numFmtId="0" fontId="0" fillId="6" borderId="23" xfId="0" applyFill="1" applyBorder="1"/>
    <xf numFmtId="0" fontId="0" fillId="6" borderId="24" xfId="0" applyFill="1" applyBorder="1"/>
    <xf numFmtId="2" fontId="0" fillId="6" borderId="24" xfId="0" applyNumberFormat="1" applyFill="1" applyBorder="1"/>
    <xf numFmtId="0" fontId="0" fillId="6" borderId="25" xfId="0" applyFill="1" applyBorder="1"/>
    <xf numFmtId="1" fontId="0" fillId="10" borderId="19" xfId="0" applyNumberFormat="1" applyFill="1" applyBorder="1"/>
    <xf numFmtId="164" fontId="2" fillId="3" borderId="26" xfId="0" applyNumberFormat="1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3" borderId="26" xfId="0" applyFill="1" applyBorder="1"/>
    <xf numFmtId="164" fontId="0" fillId="3" borderId="26" xfId="0" applyNumberFormat="1" applyFill="1" applyBorder="1"/>
    <xf numFmtId="1" fontId="0" fillId="3" borderId="30" xfId="0" applyNumberFormat="1" applyFill="1" applyBorder="1"/>
    <xf numFmtId="2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3" borderId="32" xfId="0" applyFill="1" applyBorder="1"/>
    <xf numFmtId="0" fontId="0" fillId="7" borderId="32" xfId="0" applyFill="1" applyBorder="1"/>
    <xf numFmtId="0" fontId="0" fillId="0" borderId="33" xfId="0" applyBorder="1"/>
    <xf numFmtId="2" fontId="0" fillId="0" borderId="34" xfId="0" applyNumberFormat="1" applyBorder="1"/>
    <xf numFmtId="0" fontId="2" fillId="3" borderId="32" xfId="0" applyFont="1" applyFill="1" applyBorder="1"/>
    <xf numFmtId="0" fontId="0" fillId="3" borderId="35" xfId="0" applyFill="1" applyBorder="1"/>
    <xf numFmtId="0" fontId="0" fillId="3" borderId="36" xfId="0" applyFill="1" applyBorder="1"/>
    <xf numFmtId="1" fontId="0" fillId="3" borderId="37" xfId="0" applyNumberFormat="1" applyFill="1" applyBorder="1"/>
    <xf numFmtId="0" fontId="2" fillId="6" borderId="24" xfId="0" applyFont="1" applyFill="1" applyBorder="1"/>
    <xf numFmtId="0" fontId="0" fillId="4" borderId="31" xfId="0" applyFill="1" applyBorder="1"/>
    <xf numFmtId="0" fontId="0" fillId="4" borderId="38" xfId="0" applyFill="1" applyBorder="1"/>
    <xf numFmtId="0" fontId="0" fillId="4" borderId="39" xfId="0" applyFill="1" applyBorder="1"/>
    <xf numFmtId="0" fontId="0" fillId="4" borderId="13" xfId="0" applyFill="1" applyBorder="1"/>
    <xf numFmtId="0" fontId="0" fillId="4" borderId="0" xfId="0" applyFill="1"/>
    <xf numFmtId="0" fontId="0" fillId="4" borderId="14" xfId="0" applyFill="1" applyBorder="1"/>
    <xf numFmtId="0" fontId="0" fillId="4" borderId="13" xfId="0" applyFill="1" applyBorder="1" applyAlignment="1">
      <alignment horizontal="left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2" fontId="4" fillId="0" borderId="0" xfId="0" applyNumberFormat="1" applyFont="1"/>
    <xf numFmtId="0" fontId="1" fillId="11" borderId="0" xfId="0" applyFont="1" applyFill="1"/>
    <xf numFmtId="9" fontId="1" fillId="12" borderId="0" xfId="0" applyNumberFormat="1" applyFont="1" applyFill="1" applyAlignment="1">
      <alignment horizontal="center" vertical="center"/>
    </xf>
    <xf numFmtId="0" fontId="12" fillId="11" borderId="0" xfId="0" applyFont="1" applyFill="1"/>
    <xf numFmtId="0" fontId="0" fillId="11" borderId="0" xfId="0" applyFill="1"/>
    <xf numFmtId="0" fontId="1" fillId="10" borderId="0" xfId="0" applyFont="1" applyFill="1"/>
    <xf numFmtId="0" fontId="12" fillId="2" borderId="14" xfId="0" applyFont="1" applyFill="1" applyBorder="1" applyAlignment="1">
      <alignment wrapText="1"/>
    </xf>
    <xf numFmtId="0" fontId="12" fillId="2" borderId="14" xfId="0" applyFont="1" applyFill="1" applyBorder="1"/>
    <xf numFmtId="9" fontId="1" fillId="13" borderId="0" xfId="0" applyNumberFormat="1" applyFont="1" applyFill="1" applyAlignment="1">
      <alignment horizontal="center" vertical="center"/>
    </xf>
    <xf numFmtId="9" fontId="1" fillId="10" borderId="0" xfId="0" applyNumberFormat="1" applyFont="1" applyFill="1"/>
    <xf numFmtId="0" fontId="12" fillId="6" borderId="0" xfId="0" applyFont="1" applyFill="1"/>
    <xf numFmtId="0" fontId="0" fillId="7" borderId="0" xfId="0" applyFill="1" applyAlignment="1">
      <alignment horizontal="center"/>
    </xf>
    <xf numFmtId="0" fontId="0" fillId="10" borderId="0" xfId="0" applyFill="1"/>
    <xf numFmtId="0" fontId="14" fillId="0" borderId="0" xfId="0" applyFont="1"/>
    <xf numFmtId="0" fontId="1" fillId="11" borderId="21" xfId="0" applyFont="1" applyFill="1" applyBorder="1" applyAlignment="1">
      <alignment vertical="center"/>
    </xf>
    <xf numFmtId="0" fontId="1" fillId="11" borderId="22" xfId="0" applyFont="1" applyFill="1" applyBorder="1" applyAlignment="1">
      <alignment vertical="center"/>
    </xf>
    <xf numFmtId="0" fontId="0" fillId="11" borderId="22" xfId="0" applyFill="1" applyBorder="1"/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11" borderId="20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workbookViewId="0">
      <selection activeCell="G29" sqref="G29"/>
    </sheetView>
  </sheetViews>
  <sheetFormatPr defaultColWidth="8.85546875" defaultRowHeight="15" x14ac:dyDescent="0.25"/>
  <cols>
    <col min="1" max="1" width="52.85546875" customWidth="1"/>
    <col min="2" max="11" width="12.140625" customWidth="1"/>
    <col min="12" max="12" width="74.140625" customWidth="1"/>
  </cols>
  <sheetData>
    <row r="1" spans="1:12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6" spans="1:12" x14ac:dyDescent="0.25">
      <c r="A6" s="1" t="s">
        <v>1</v>
      </c>
      <c r="B6" s="2">
        <f>156</f>
        <v>156</v>
      </c>
    </row>
    <row r="7" spans="1:12" ht="3" customHeight="1" thickBot="1" x14ac:dyDescent="0.3"/>
    <row r="8" spans="1:12" ht="21.95" customHeight="1" x14ac:dyDescent="0.25">
      <c r="A8" s="88"/>
      <c r="B8" s="126">
        <v>2024</v>
      </c>
      <c r="C8" s="127"/>
      <c r="D8" s="127"/>
      <c r="E8" s="127"/>
      <c r="F8" s="128"/>
      <c r="G8" s="129">
        <v>2025</v>
      </c>
      <c r="H8" s="130"/>
      <c r="I8" s="130"/>
      <c r="J8" s="130"/>
      <c r="K8" s="131"/>
    </row>
    <row r="9" spans="1:12" x14ac:dyDescent="0.25">
      <c r="A9" s="89" t="s">
        <v>2</v>
      </c>
      <c r="B9" s="21" t="s">
        <v>3</v>
      </c>
      <c r="C9" s="3" t="s">
        <v>4</v>
      </c>
      <c r="D9" s="3" t="s">
        <v>5</v>
      </c>
      <c r="E9" s="3" t="s">
        <v>6</v>
      </c>
      <c r="F9" s="22" t="s">
        <v>7</v>
      </c>
      <c r="G9" s="21" t="s">
        <v>3</v>
      </c>
      <c r="H9" s="3" t="s">
        <v>4</v>
      </c>
      <c r="I9" s="3" t="s">
        <v>5</v>
      </c>
      <c r="J9" s="3" t="s">
        <v>6</v>
      </c>
      <c r="K9" s="22" t="s">
        <v>7</v>
      </c>
      <c r="L9" s="18"/>
    </row>
    <row r="10" spans="1:12" x14ac:dyDescent="0.25">
      <c r="A10" s="89" t="s">
        <v>8</v>
      </c>
      <c r="B10" s="35">
        <f>detail!B22/156</f>
        <v>6.7307692307692308</v>
      </c>
      <c r="C10" s="36">
        <f>detail!B23/156</f>
        <v>6.666666666666667</v>
      </c>
      <c r="D10" s="36">
        <f>detail!B24/156</f>
        <v>6.6025641025641022</v>
      </c>
      <c r="E10" s="36">
        <f>detail!B25/156</f>
        <v>6.4743589743589745</v>
      </c>
      <c r="F10" s="37">
        <f>detail!B26/156</f>
        <v>6.4102564102564106</v>
      </c>
      <c r="G10" s="33">
        <f>detail!B34/156</f>
        <v>6.4102564102564106</v>
      </c>
      <c r="H10" s="34">
        <f>detail!B35/156</f>
        <v>6.4102564102564106</v>
      </c>
      <c r="I10" s="34">
        <f>detail!B36/156</f>
        <v>6.4102564102564106</v>
      </c>
      <c r="J10" s="34">
        <f>detail!B37/156</f>
        <v>6.0897435897435894</v>
      </c>
      <c r="K10" s="57">
        <f>detail!B38/156</f>
        <v>6.0897435897435894</v>
      </c>
      <c r="L10" s="18" t="s">
        <v>89</v>
      </c>
    </row>
    <row r="11" spans="1:12" x14ac:dyDescent="0.25">
      <c r="A11" s="90" t="s">
        <v>9</v>
      </c>
      <c r="B11" s="38">
        <f>$B$6*B10</f>
        <v>1050</v>
      </c>
      <c r="C11" s="39">
        <f>$B$6*C10</f>
        <v>1040</v>
      </c>
      <c r="D11" s="39">
        <f>$B$6*D10</f>
        <v>1030</v>
      </c>
      <c r="E11" s="39">
        <f>$B$6*E10</f>
        <v>1010</v>
      </c>
      <c r="F11" s="40">
        <f>$B$6*F10</f>
        <v>1000</v>
      </c>
      <c r="G11" s="23">
        <f>G10*$B$6</f>
        <v>1000</v>
      </c>
      <c r="H11" s="23">
        <f t="shared" ref="H11:K11" si="0">H10*$B$6</f>
        <v>1000</v>
      </c>
      <c r="I11" s="23">
        <f t="shared" si="0"/>
        <v>1000</v>
      </c>
      <c r="J11" s="23">
        <f t="shared" si="0"/>
        <v>950</v>
      </c>
      <c r="K11" s="84">
        <f t="shared" si="0"/>
        <v>950</v>
      </c>
      <c r="L11" s="18" t="s">
        <v>10</v>
      </c>
    </row>
    <row r="12" spans="1:12" x14ac:dyDescent="0.25">
      <c r="A12" s="89" t="s">
        <v>11</v>
      </c>
      <c r="B12" s="51">
        <f>detail!C22</f>
        <v>0.3</v>
      </c>
      <c r="C12" s="52">
        <f>detail!C23</f>
        <v>0.26</v>
      </c>
      <c r="D12" s="52">
        <f>detail!C24</f>
        <v>0.25</v>
      </c>
      <c r="E12" s="52">
        <f>detail!C25</f>
        <v>0.3</v>
      </c>
      <c r="F12" s="53">
        <f>detail!C26</f>
        <v>0.4</v>
      </c>
      <c r="G12" s="24">
        <f>B12</f>
        <v>0.3</v>
      </c>
      <c r="H12" s="4">
        <f>C12</f>
        <v>0.26</v>
      </c>
      <c r="I12" s="4">
        <f>D12</f>
        <v>0.25</v>
      </c>
      <c r="J12" s="4">
        <f>E12</f>
        <v>0.3</v>
      </c>
      <c r="K12" s="25">
        <f>F12</f>
        <v>0.4</v>
      </c>
      <c r="L12" s="18" t="s">
        <v>12</v>
      </c>
    </row>
    <row r="13" spans="1:12" x14ac:dyDescent="0.25">
      <c r="A13" s="90" t="s">
        <v>13</v>
      </c>
      <c r="B13" s="38">
        <f>B12*B11</f>
        <v>315</v>
      </c>
      <c r="C13" s="39">
        <f>C12*C11</f>
        <v>270.40000000000003</v>
      </c>
      <c r="D13" s="39">
        <f>D12*D11</f>
        <v>257.5</v>
      </c>
      <c r="E13" s="39">
        <f>E12*E11</f>
        <v>303</v>
      </c>
      <c r="F13" s="40">
        <f>F12*F11</f>
        <v>400</v>
      </c>
      <c r="G13" s="85">
        <f t="shared" ref="G13:K13" si="1">G12*G11</f>
        <v>300</v>
      </c>
      <c r="H13" s="40">
        <f t="shared" si="1"/>
        <v>260</v>
      </c>
      <c r="I13" s="40">
        <f t="shared" si="1"/>
        <v>250</v>
      </c>
      <c r="J13" s="40">
        <f t="shared" si="1"/>
        <v>285</v>
      </c>
      <c r="K13" s="40">
        <f t="shared" si="1"/>
        <v>380</v>
      </c>
      <c r="L13" s="18" t="s">
        <v>14</v>
      </c>
    </row>
    <row r="14" spans="1:12" x14ac:dyDescent="0.25">
      <c r="A14" s="91" t="s">
        <v>15</v>
      </c>
      <c r="B14" s="45">
        <f>detail!K22</f>
        <v>0</v>
      </c>
      <c r="C14" s="46">
        <f>detail!K23</f>
        <v>0</v>
      </c>
      <c r="D14" s="46">
        <f>detail!K24</f>
        <v>20</v>
      </c>
      <c r="E14" s="46">
        <f>detail!K25</f>
        <v>20</v>
      </c>
      <c r="F14" s="47">
        <f>detail!K26</f>
        <v>25</v>
      </c>
      <c r="G14" s="48"/>
      <c r="H14" s="49"/>
      <c r="I14" s="49"/>
      <c r="J14" s="49"/>
      <c r="K14" s="50"/>
      <c r="L14" s="18" t="s">
        <v>16</v>
      </c>
    </row>
    <row r="15" spans="1:12" ht="15.75" thickBot="1" x14ac:dyDescent="0.3">
      <c r="A15" s="92" t="s">
        <v>17</v>
      </c>
      <c r="B15" s="81"/>
      <c r="C15" s="82"/>
      <c r="D15" s="82"/>
      <c r="E15" s="82"/>
      <c r="F15" s="83"/>
      <c r="G15" s="87">
        <f>18</f>
        <v>18</v>
      </c>
      <c r="H15" s="87">
        <f>18</f>
        <v>18</v>
      </c>
      <c r="I15" s="87">
        <f>18</f>
        <v>18</v>
      </c>
      <c r="J15" s="87">
        <f>18</f>
        <v>18</v>
      </c>
      <c r="K15" s="93">
        <f>18</f>
        <v>18</v>
      </c>
    </row>
    <row r="16" spans="1:12" x14ac:dyDescent="0.25">
      <c r="A16" s="94" t="s">
        <v>18</v>
      </c>
      <c r="B16" s="41">
        <f>B11-B13+B14</f>
        <v>735</v>
      </c>
      <c r="C16" s="41">
        <f t="shared" ref="C16:F16" si="2">C11-C13+C14</f>
        <v>769.59999999999991</v>
      </c>
      <c r="D16" s="41">
        <f t="shared" si="2"/>
        <v>792.5</v>
      </c>
      <c r="E16" s="41">
        <f t="shared" si="2"/>
        <v>727</v>
      </c>
      <c r="F16" s="80">
        <f t="shared" si="2"/>
        <v>625</v>
      </c>
      <c r="G16" s="41">
        <f>G11-G13+G14+G15</f>
        <v>718</v>
      </c>
      <c r="H16" s="41">
        <f t="shared" ref="H16:K16" si="3">H11-H13+H14+H15</f>
        <v>758</v>
      </c>
      <c r="I16" s="41">
        <f t="shared" si="3"/>
        <v>768</v>
      </c>
      <c r="J16" s="41">
        <f t="shared" si="3"/>
        <v>683</v>
      </c>
      <c r="K16" s="80">
        <f t="shared" si="3"/>
        <v>588</v>
      </c>
      <c r="L16" s="19" t="s">
        <v>19</v>
      </c>
    </row>
    <row r="17" spans="1:13" ht="1.5" customHeight="1" x14ac:dyDescent="0.25">
      <c r="A17" s="26"/>
      <c r="B17" s="42"/>
      <c r="C17" s="43"/>
      <c r="D17" s="43"/>
      <c r="E17" s="43"/>
      <c r="F17" s="44"/>
      <c r="G17" s="26"/>
      <c r="K17" s="27"/>
    </row>
    <row r="18" spans="1:13" x14ac:dyDescent="0.25">
      <c r="A18" s="89" t="s">
        <v>20</v>
      </c>
      <c r="B18" s="35">
        <f>detail!E22</f>
        <v>31</v>
      </c>
      <c r="C18" s="36">
        <f>detail!E23</f>
        <v>32</v>
      </c>
      <c r="D18" s="36">
        <f>detail!E24</f>
        <v>35</v>
      </c>
      <c r="E18" s="36">
        <f>detail!E25</f>
        <v>31</v>
      </c>
      <c r="F18" s="37">
        <f>detail!E26</f>
        <v>28</v>
      </c>
      <c r="G18" s="21">
        <f>detail!E34</f>
        <v>30</v>
      </c>
      <c r="H18" s="3">
        <f>detail!E35</f>
        <v>30</v>
      </c>
      <c r="I18" s="3">
        <f>detail!E36</f>
        <v>30</v>
      </c>
      <c r="J18" s="3">
        <f>detail!E37</f>
        <v>28</v>
      </c>
      <c r="K18" s="22">
        <f>detail!E38</f>
        <v>26</v>
      </c>
      <c r="L18" s="18" t="s">
        <v>21</v>
      </c>
    </row>
    <row r="19" spans="1:13" x14ac:dyDescent="0.25">
      <c r="A19" s="95" t="s">
        <v>22</v>
      </c>
      <c r="B19" s="28">
        <f>B16/B18</f>
        <v>23.70967741935484</v>
      </c>
      <c r="C19" s="6">
        <f t="shared" ref="C19:K19" si="4">C16/C18</f>
        <v>24.049999999999997</v>
      </c>
      <c r="D19" s="6">
        <f>D16/D18</f>
        <v>22.642857142857142</v>
      </c>
      <c r="E19" s="6">
        <f t="shared" si="4"/>
        <v>23.451612903225808</v>
      </c>
      <c r="F19" s="29">
        <f t="shared" si="4"/>
        <v>22.321428571428573</v>
      </c>
      <c r="G19" s="86">
        <f t="shared" si="4"/>
        <v>23.933333333333334</v>
      </c>
      <c r="H19" s="29">
        <f t="shared" si="4"/>
        <v>25.266666666666666</v>
      </c>
      <c r="I19" s="29">
        <f t="shared" si="4"/>
        <v>25.6</v>
      </c>
      <c r="J19" s="29">
        <f t="shared" si="4"/>
        <v>24.392857142857142</v>
      </c>
      <c r="K19" s="29">
        <f t="shared" si="4"/>
        <v>22.615384615384617</v>
      </c>
      <c r="L19" s="20" t="s">
        <v>23</v>
      </c>
    </row>
    <row r="20" spans="1:13" x14ac:dyDescent="0.25">
      <c r="A20" s="89" t="s">
        <v>24</v>
      </c>
      <c r="B20" s="54">
        <f>detail!G22</f>
        <v>25</v>
      </c>
      <c r="C20" s="55">
        <f>detail!G23</f>
        <v>28</v>
      </c>
      <c r="D20" s="55">
        <f>detail!G24</f>
        <v>32</v>
      </c>
      <c r="E20" s="55">
        <f>detail!G25</f>
        <v>33</v>
      </c>
      <c r="F20" s="56">
        <f>detail!G26</f>
        <v>33</v>
      </c>
      <c r="G20" s="21">
        <f>detail!G34</f>
        <v>21</v>
      </c>
      <c r="H20" s="3">
        <f>detail!G35</f>
        <v>28</v>
      </c>
      <c r="I20" s="3">
        <f>detail!G36</f>
        <v>35</v>
      </c>
      <c r="J20" s="3">
        <f>detail!G37</f>
        <v>25</v>
      </c>
      <c r="K20" s="22">
        <f>detail!G38</f>
        <v>16</v>
      </c>
      <c r="L20" s="18" t="s">
        <v>25</v>
      </c>
    </row>
    <row r="21" spans="1:13" ht="15.75" thickBot="1" x14ac:dyDescent="0.3">
      <c r="A21" s="96" t="s">
        <v>26</v>
      </c>
      <c r="B21" s="30">
        <f>B19-B20</f>
        <v>-1.2903225806451601</v>
      </c>
      <c r="C21" s="31">
        <f t="shared" ref="C21:I21" si="5">C19-C20</f>
        <v>-3.9500000000000028</v>
      </c>
      <c r="D21" s="31">
        <f t="shared" si="5"/>
        <v>-9.3571428571428577</v>
      </c>
      <c r="E21" s="31">
        <f t="shared" si="5"/>
        <v>-9.5483870967741922</v>
      </c>
      <c r="F21" s="32">
        <f t="shared" si="5"/>
        <v>-10.678571428571427</v>
      </c>
      <c r="G21" s="97">
        <f t="shared" si="5"/>
        <v>2.9333333333333336</v>
      </c>
      <c r="H21" s="32">
        <f t="shared" si="5"/>
        <v>-2.7333333333333343</v>
      </c>
      <c r="I21" s="32">
        <f t="shared" si="5"/>
        <v>-9.3999999999999986</v>
      </c>
      <c r="J21" s="79"/>
      <c r="K21" s="79"/>
      <c r="L21" s="18" t="s">
        <v>27</v>
      </c>
    </row>
    <row r="24" spans="1:13" x14ac:dyDescent="0.25">
      <c r="A24" s="2" t="s">
        <v>28</v>
      </c>
    </row>
    <row r="25" spans="1:13" x14ac:dyDescent="0.25">
      <c r="A25" s="5" t="s">
        <v>29</v>
      </c>
    </row>
    <row r="26" spans="1:13" x14ac:dyDescent="0.25">
      <c r="A26" s="3" t="s">
        <v>30</v>
      </c>
    </row>
    <row r="27" spans="1:13" ht="15.75" thickBot="1" x14ac:dyDescent="0.3"/>
    <row r="28" spans="1:13" x14ac:dyDescent="0.25">
      <c r="A28" s="99" t="str">
        <f>A12</f>
        <v>Improductiviteitspercentage**</v>
      </c>
      <c r="B28" s="100" t="s">
        <v>31</v>
      </c>
      <c r="C28" s="100"/>
      <c r="D28" s="100"/>
      <c r="E28" s="100"/>
      <c r="F28" s="100"/>
      <c r="G28" s="100"/>
      <c r="H28" s="100"/>
      <c r="I28" s="101"/>
      <c r="M28" s="16"/>
    </row>
    <row r="29" spans="1:13" x14ac:dyDescent="0.25">
      <c r="A29" s="102"/>
      <c r="B29" s="103" t="s">
        <v>32</v>
      </c>
      <c r="C29" s="103"/>
      <c r="D29" s="103"/>
      <c r="E29" s="103"/>
      <c r="F29" s="103"/>
      <c r="G29" s="103"/>
      <c r="H29" s="103"/>
      <c r="I29" s="104"/>
      <c r="M29" s="16"/>
    </row>
    <row r="30" spans="1:13" x14ac:dyDescent="0.25">
      <c r="A30" s="102"/>
      <c r="B30" s="103" t="s">
        <v>33</v>
      </c>
      <c r="C30" s="103"/>
      <c r="D30" s="103"/>
      <c r="E30" s="103"/>
      <c r="F30" s="103"/>
      <c r="G30" s="103"/>
      <c r="H30" s="103"/>
      <c r="I30" s="104"/>
      <c r="M30" s="16"/>
    </row>
    <row r="31" spans="1:13" x14ac:dyDescent="0.25">
      <c r="A31" s="102" t="s">
        <v>15</v>
      </c>
      <c r="B31" s="103" t="s">
        <v>34</v>
      </c>
      <c r="C31" s="103"/>
      <c r="D31" s="103"/>
      <c r="E31" s="103"/>
      <c r="F31" s="103"/>
      <c r="G31" s="103"/>
      <c r="H31" s="103"/>
      <c r="I31" s="104"/>
      <c r="M31" s="16"/>
    </row>
    <row r="32" spans="1:13" x14ac:dyDescent="0.25">
      <c r="A32" s="102"/>
      <c r="B32" s="103"/>
      <c r="C32" s="103"/>
      <c r="D32" s="103"/>
      <c r="E32" s="103"/>
      <c r="F32" s="103"/>
      <c r="G32" s="103"/>
      <c r="H32" s="103"/>
      <c r="I32" s="104"/>
      <c r="L32" s="16"/>
      <c r="M32" s="16"/>
    </row>
    <row r="33" spans="1:13" x14ac:dyDescent="0.25">
      <c r="A33" s="105" t="str">
        <f>A10</f>
        <v>Fte kraamverzorgenden*</v>
      </c>
      <c r="B33" s="103" t="s">
        <v>35</v>
      </c>
      <c r="C33" s="103"/>
      <c r="D33" s="103"/>
      <c r="E33" s="103"/>
      <c r="F33" s="103"/>
      <c r="G33" s="103"/>
      <c r="H33" s="103"/>
      <c r="I33" s="104"/>
      <c r="L33" s="16"/>
      <c r="M33" s="16"/>
    </row>
    <row r="34" spans="1:13" ht="15.75" thickBot="1" x14ac:dyDescent="0.3">
      <c r="A34" s="106"/>
      <c r="B34" s="107" t="s">
        <v>36</v>
      </c>
      <c r="C34" s="107"/>
      <c r="D34" s="107"/>
      <c r="E34" s="107"/>
      <c r="F34" s="107"/>
      <c r="G34" s="107"/>
      <c r="H34" s="107"/>
      <c r="I34" s="108"/>
      <c r="L34" s="16"/>
      <c r="M34" s="16"/>
    </row>
    <row r="35" spans="1:13" x14ac:dyDescent="0.25">
      <c r="L35" s="16"/>
    </row>
    <row r="40" spans="1:13" x14ac:dyDescent="0.25">
      <c r="A40" s="17"/>
    </row>
  </sheetData>
  <mergeCells count="3">
    <mergeCell ref="B8:F8"/>
    <mergeCell ref="G8:K8"/>
    <mergeCell ref="A1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15DF-6374-6245-90D4-1404235A50E0}">
  <dimension ref="A1:AA45"/>
  <sheetViews>
    <sheetView workbookViewId="0">
      <selection activeCell="G14" sqref="G14"/>
    </sheetView>
  </sheetViews>
  <sheetFormatPr defaultColWidth="10.85546875" defaultRowHeight="15" x14ac:dyDescent="0.25"/>
  <cols>
    <col min="4" max="4" width="11.140625" bestFit="1" customWidth="1"/>
    <col min="6" max="6" width="14.140625" customWidth="1"/>
    <col min="9" max="9" width="17.42578125" style="15" customWidth="1"/>
    <col min="10" max="10" width="70.42578125" customWidth="1"/>
    <col min="11" max="11" width="28" customWidth="1"/>
  </cols>
  <sheetData>
    <row r="1" spans="1:27" x14ac:dyDescent="0.25">
      <c r="A1" s="136" t="s">
        <v>37</v>
      </c>
      <c r="B1" s="136"/>
      <c r="C1" s="136"/>
      <c r="D1" s="136"/>
      <c r="E1" s="136"/>
      <c r="F1" s="136"/>
      <c r="G1" s="136"/>
      <c r="H1" s="136"/>
      <c r="M1" s="114"/>
      <c r="N1" s="114"/>
      <c r="O1" s="114"/>
      <c r="P1" s="114"/>
      <c r="Q1" s="110">
        <v>1050</v>
      </c>
      <c r="R1" s="110">
        <v>1040</v>
      </c>
      <c r="S1" s="110">
        <v>1030</v>
      </c>
      <c r="T1" s="110">
        <v>1010</v>
      </c>
      <c r="U1" s="110">
        <v>1000</v>
      </c>
      <c r="V1" s="114"/>
      <c r="W1" s="114"/>
      <c r="X1" s="114"/>
      <c r="Y1" s="112" t="s">
        <v>38</v>
      </c>
      <c r="Z1" s="113"/>
      <c r="AA1" s="113"/>
    </row>
    <row r="2" spans="1:27" x14ac:dyDescent="0.25">
      <c r="A2" s="120"/>
      <c r="D2" s="120"/>
      <c r="E2" s="120"/>
      <c r="F2" s="120"/>
      <c r="G2" s="120"/>
      <c r="H2" s="120"/>
      <c r="M2" s="114"/>
      <c r="N2" s="114"/>
      <c r="O2" s="114"/>
      <c r="P2" s="114"/>
      <c r="Q2" s="110"/>
      <c r="R2" s="110"/>
      <c r="S2" s="110"/>
      <c r="T2" s="110"/>
      <c r="U2" s="110"/>
      <c r="V2" s="114"/>
      <c r="W2" s="114"/>
      <c r="X2" s="114"/>
      <c r="Y2" s="112"/>
      <c r="Z2" s="113"/>
      <c r="AA2" s="113"/>
    </row>
    <row r="3" spans="1:27" ht="15.75" thickBot="1" x14ac:dyDescent="0.3">
      <c r="A3" t="s">
        <v>39</v>
      </c>
      <c r="B3" s="119" t="str">
        <f>C3</f>
        <v>zelf invullen</v>
      </c>
      <c r="C3" s="119" t="s">
        <v>40</v>
      </c>
      <c r="M3" s="8" t="s">
        <v>41</v>
      </c>
      <c r="N3" s="8" t="s">
        <v>42</v>
      </c>
      <c r="O3" s="8" t="s">
        <v>43</v>
      </c>
      <c r="P3" s="8" t="s">
        <v>44</v>
      </c>
      <c r="Q3" s="8" t="s">
        <v>45</v>
      </c>
      <c r="R3" s="8" t="s">
        <v>46</v>
      </c>
      <c r="S3" s="8" t="s">
        <v>47</v>
      </c>
      <c r="T3" s="8" t="s">
        <v>48</v>
      </c>
      <c r="U3" s="8" t="s">
        <v>49</v>
      </c>
      <c r="V3" s="8" t="s">
        <v>50</v>
      </c>
      <c r="W3" s="8" t="s">
        <v>51</v>
      </c>
      <c r="X3" s="8" t="s">
        <v>52</v>
      </c>
    </row>
    <row r="4" spans="1:27" ht="15.75" thickBot="1" x14ac:dyDescent="0.3">
      <c r="A4" t="s">
        <v>25</v>
      </c>
      <c r="B4" s="113">
        <v>2024</v>
      </c>
      <c r="C4" s="113">
        <v>2025</v>
      </c>
      <c r="D4" t="s">
        <v>53</v>
      </c>
      <c r="E4" t="s">
        <v>54</v>
      </c>
      <c r="J4" s="9" t="s">
        <v>92</v>
      </c>
      <c r="K4" s="58"/>
      <c r="L4" s="59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1"/>
      <c r="Y4" s="10"/>
    </row>
    <row r="5" spans="1:27" x14ac:dyDescent="0.25">
      <c r="A5" t="s">
        <v>3</v>
      </c>
      <c r="B5" s="112">
        <v>25</v>
      </c>
      <c r="C5" s="112">
        <v>21</v>
      </c>
      <c r="D5">
        <f>C5-B5</f>
        <v>-4</v>
      </c>
      <c r="E5" s="7">
        <f>(C5/B5)-1</f>
        <v>-0.16000000000000003</v>
      </c>
      <c r="J5" s="11" t="s">
        <v>55</v>
      </c>
      <c r="K5" s="11" t="s">
        <v>54</v>
      </c>
      <c r="L5" s="12" t="s">
        <v>56</v>
      </c>
      <c r="M5" s="117"/>
      <c r="N5" s="117"/>
      <c r="O5" s="117"/>
      <c r="P5" s="117"/>
      <c r="Q5" s="111">
        <v>0.3</v>
      </c>
      <c r="R5" s="111">
        <v>0.26</v>
      </c>
      <c r="S5" s="111">
        <v>0.25</v>
      </c>
      <c r="T5" s="111">
        <v>0.3</v>
      </c>
      <c r="U5" s="111">
        <v>0.4</v>
      </c>
      <c r="V5" s="117"/>
      <c r="W5" s="118"/>
      <c r="X5" s="118"/>
      <c r="Y5" s="112" t="s">
        <v>38</v>
      </c>
      <c r="Z5" s="113"/>
      <c r="AA5" s="113"/>
    </row>
    <row r="6" spans="1:27" x14ac:dyDescent="0.25">
      <c r="A6" t="s">
        <v>57</v>
      </c>
      <c r="B6" s="112">
        <v>28</v>
      </c>
      <c r="C6" s="112">
        <v>28</v>
      </c>
      <c r="D6">
        <f t="shared" ref="D6:D9" si="0">C6-B6</f>
        <v>0</v>
      </c>
      <c r="E6" s="7">
        <f t="shared" ref="E6:E9" si="1">(C6/B6)-1</f>
        <v>0</v>
      </c>
      <c r="J6" s="13" t="s">
        <v>58</v>
      </c>
      <c r="K6" s="13" t="s">
        <v>59</v>
      </c>
      <c r="L6" s="14" t="s">
        <v>60</v>
      </c>
      <c r="M6" s="109">
        <f>M1-(M1*M5)</f>
        <v>0</v>
      </c>
      <c r="N6" s="109">
        <f t="shared" ref="N6:X6" si="2">N1-(N1*N5)</f>
        <v>0</v>
      </c>
      <c r="O6" s="109">
        <f t="shared" si="2"/>
        <v>0</v>
      </c>
      <c r="P6" s="109">
        <f t="shared" si="2"/>
        <v>0</v>
      </c>
      <c r="Q6" s="109">
        <f t="shared" si="2"/>
        <v>735</v>
      </c>
      <c r="R6" s="109">
        <f t="shared" si="2"/>
        <v>769.59999999999991</v>
      </c>
      <c r="S6" s="109">
        <f t="shared" si="2"/>
        <v>772.5</v>
      </c>
      <c r="T6" s="109">
        <f t="shared" si="2"/>
        <v>707</v>
      </c>
      <c r="U6" s="109">
        <f t="shared" si="2"/>
        <v>600</v>
      </c>
      <c r="V6" s="109">
        <f t="shared" si="2"/>
        <v>0</v>
      </c>
      <c r="W6" s="109">
        <f t="shared" si="2"/>
        <v>0</v>
      </c>
      <c r="X6" s="109">
        <f t="shared" si="2"/>
        <v>0</v>
      </c>
      <c r="Y6" s="10"/>
    </row>
    <row r="7" spans="1:27" x14ac:dyDescent="0.25">
      <c r="A7" t="s">
        <v>61</v>
      </c>
      <c r="B7" s="112">
        <v>32</v>
      </c>
      <c r="C7" s="112">
        <v>35</v>
      </c>
      <c r="D7">
        <f t="shared" si="0"/>
        <v>3</v>
      </c>
      <c r="E7" s="7">
        <f t="shared" si="1"/>
        <v>9.375E-2</v>
      </c>
      <c r="J7" s="13" t="s">
        <v>20</v>
      </c>
      <c r="K7" s="13" t="s">
        <v>90</v>
      </c>
      <c r="L7" s="14"/>
      <c r="M7" s="114"/>
      <c r="N7" s="114"/>
      <c r="O7" s="114"/>
      <c r="P7" s="114"/>
      <c r="Q7" s="110">
        <v>31</v>
      </c>
      <c r="R7" s="110">
        <v>32</v>
      </c>
      <c r="S7" s="110">
        <v>35</v>
      </c>
      <c r="T7" s="110">
        <v>31</v>
      </c>
      <c r="U7" s="110">
        <v>28</v>
      </c>
      <c r="V7" s="114"/>
      <c r="W7" s="114"/>
      <c r="X7" s="114"/>
      <c r="Y7" s="112" t="s">
        <v>62</v>
      </c>
      <c r="Z7" s="113"/>
      <c r="AA7" s="113"/>
    </row>
    <row r="8" spans="1:27" ht="17.100000000000001" customHeight="1" x14ac:dyDescent="0.25">
      <c r="A8" t="s">
        <v>63</v>
      </c>
      <c r="B8" s="112">
        <v>33</v>
      </c>
      <c r="C8" s="112">
        <v>25</v>
      </c>
      <c r="D8">
        <f t="shared" si="0"/>
        <v>-8</v>
      </c>
      <c r="E8" s="7">
        <f t="shared" si="1"/>
        <v>-0.24242424242424243</v>
      </c>
      <c r="Y8" s="10"/>
    </row>
    <row r="9" spans="1:27" ht="17.100000000000001" customHeight="1" x14ac:dyDescent="0.25">
      <c r="A9" t="s">
        <v>64</v>
      </c>
      <c r="B9" s="112">
        <v>33</v>
      </c>
      <c r="C9" s="112">
        <v>16</v>
      </c>
      <c r="D9">
        <f t="shared" si="0"/>
        <v>-17</v>
      </c>
      <c r="E9" s="7">
        <f t="shared" si="1"/>
        <v>-0.51515151515151514</v>
      </c>
      <c r="M9" s="121"/>
      <c r="N9" s="121"/>
      <c r="O9" s="121"/>
      <c r="P9" s="121"/>
      <c r="Q9" s="110">
        <v>1000</v>
      </c>
      <c r="R9" s="110">
        <v>1000</v>
      </c>
      <c r="S9" s="110">
        <v>1000</v>
      </c>
      <c r="T9" s="110">
        <f>1000*0.95</f>
        <v>950</v>
      </c>
      <c r="U9" s="110">
        <f>1000*0.95</f>
        <v>950</v>
      </c>
      <c r="V9" s="121"/>
      <c r="W9" s="121"/>
      <c r="X9" s="121"/>
      <c r="Y9" s="112" t="s">
        <v>62</v>
      </c>
      <c r="Z9" s="113"/>
      <c r="AA9" s="113"/>
    </row>
    <row r="10" spans="1:27" ht="21.95" customHeight="1" thickBot="1" x14ac:dyDescent="0.3">
      <c r="M10" s="8" t="s">
        <v>41</v>
      </c>
      <c r="N10" s="8" t="s">
        <v>42</v>
      </c>
      <c r="O10" s="8" t="s">
        <v>43</v>
      </c>
      <c r="P10" s="8" t="s">
        <v>44</v>
      </c>
      <c r="Q10" s="8" t="s">
        <v>45</v>
      </c>
      <c r="R10" s="8" t="s">
        <v>46</v>
      </c>
      <c r="S10" s="8" t="s">
        <v>47</v>
      </c>
      <c r="T10" s="8" t="s">
        <v>48</v>
      </c>
      <c r="U10" s="8" t="s">
        <v>49</v>
      </c>
      <c r="V10" s="8" t="s">
        <v>50</v>
      </c>
      <c r="W10" s="8" t="s">
        <v>51</v>
      </c>
      <c r="X10" s="8" t="s">
        <v>52</v>
      </c>
    </row>
    <row r="11" spans="1:27" ht="21.95" customHeight="1" thickBot="1" x14ac:dyDescent="0.3">
      <c r="J11" s="9" t="s">
        <v>91</v>
      </c>
      <c r="K11" s="58"/>
      <c r="L11" s="59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1"/>
      <c r="Y11" s="10"/>
    </row>
    <row r="12" spans="1:27" x14ac:dyDescent="0.25">
      <c r="A12" t="s">
        <v>59</v>
      </c>
      <c r="B12" s="119" t="str">
        <f>B3</f>
        <v>zelf invullen</v>
      </c>
      <c r="C12" s="119" t="str">
        <f>C3</f>
        <v>zelf invullen</v>
      </c>
      <c r="J12" s="11" t="s">
        <v>55</v>
      </c>
      <c r="K12" s="11" t="s">
        <v>54</v>
      </c>
      <c r="L12" s="12" t="s">
        <v>56</v>
      </c>
      <c r="M12" s="117"/>
      <c r="N12" s="117"/>
      <c r="O12" s="117"/>
      <c r="P12" s="117"/>
      <c r="Q12" s="111">
        <f>Q5</f>
        <v>0.3</v>
      </c>
      <c r="R12" s="111">
        <f t="shared" ref="R12:U12" si="3">R5</f>
        <v>0.26</v>
      </c>
      <c r="S12" s="111">
        <f t="shared" si="3"/>
        <v>0.25</v>
      </c>
      <c r="T12" s="111">
        <f t="shared" si="3"/>
        <v>0.3</v>
      </c>
      <c r="U12" s="111">
        <f t="shared" si="3"/>
        <v>0.4</v>
      </c>
      <c r="V12" s="117"/>
      <c r="W12" s="118"/>
      <c r="X12" s="118"/>
      <c r="Y12" s="112" t="s">
        <v>38</v>
      </c>
    </row>
    <row r="13" spans="1:27" x14ac:dyDescent="0.25">
      <c r="A13" t="s">
        <v>65</v>
      </c>
      <c r="B13" s="113">
        <v>2024</v>
      </c>
      <c r="C13" s="113">
        <v>2025</v>
      </c>
      <c r="D13" t="s">
        <v>53</v>
      </c>
      <c r="E13" t="s">
        <v>54</v>
      </c>
      <c r="J13" s="13" t="s">
        <v>58</v>
      </c>
      <c r="K13" s="13" t="s">
        <v>59</v>
      </c>
      <c r="L13" s="14" t="s">
        <v>60</v>
      </c>
      <c r="M13" s="109">
        <f t="shared" ref="M13:X13" si="4">M8-(M8*M12)</f>
        <v>0</v>
      </c>
      <c r="N13" s="109">
        <f t="shared" si="4"/>
        <v>0</v>
      </c>
      <c r="O13" s="109">
        <f t="shared" si="4"/>
        <v>0</v>
      </c>
      <c r="P13" s="109">
        <f t="shared" si="4"/>
        <v>0</v>
      </c>
      <c r="Q13" s="109">
        <f t="shared" si="4"/>
        <v>0</v>
      </c>
      <c r="R13" s="109">
        <f t="shared" si="4"/>
        <v>0</v>
      </c>
      <c r="S13" s="109">
        <f t="shared" si="4"/>
        <v>0</v>
      </c>
      <c r="T13" s="109">
        <f t="shared" si="4"/>
        <v>0</v>
      </c>
      <c r="U13" s="109">
        <f t="shared" si="4"/>
        <v>0</v>
      </c>
      <c r="V13" s="109">
        <f t="shared" si="4"/>
        <v>0</v>
      </c>
      <c r="W13" s="109">
        <f t="shared" si="4"/>
        <v>0</v>
      </c>
      <c r="X13" s="109">
        <f t="shared" si="4"/>
        <v>0</v>
      </c>
      <c r="Y13" s="10"/>
    </row>
    <row r="14" spans="1:27" x14ac:dyDescent="0.25">
      <c r="A14" t="s">
        <v>3</v>
      </c>
      <c r="B14" s="112">
        <f>Q7</f>
        <v>31</v>
      </c>
      <c r="C14" s="112">
        <f>Q14</f>
        <v>30</v>
      </c>
      <c r="D14">
        <f>C14-B14</f>
        <v>-1</v>
      </c>
      <c r="E14" s="7">
        <f>(C14/B14)-1</f>
        <v>-3.2258064516129004E-2</v>
      </c>
      <c r="J14" s="13" t="s">
        <v>20</v>
      </c>
      <c r="K14" s="13" t="s">
        <v>66</v>
      </c>
      <c r="L14" s="14"/>
      <c r="M14" s="114"/>
      <c r="N14" s="114"/>
      <c r="O14" s="114"/>
      <c r="P14" s="114"/>
      <c r="Q14" s="110">
        <v>30</v>
      </c>
      <c r="R14" s="110">
        <v>30</v>
      </c>
      <c r="S14" s="110">
        <v>30</v>
      </c>
      <c r="T14" s="110">
        <v>28</v>
      </c>
      <c r="U14" s="110">
        <v>26</v>
      </c>
      <c r="V14" s="114"/>
      <c r="W14" s="114"/>
      <c r="X14" s="114"/>
      <c r="Y14" s="112" t="s">
        <v>62</v>
      </c>
    </row>
    <row r="15" spans="1:27" x14ac:dyDescent="0.25">
      <c r="A15" t="s">
        <v>57</v>
      </c>
      <c r="B15" s="112">
        <f>R7</f>
        <v>32</v>
      </c>
      <c r="C15" s="112">
        <f>R14</f>
        <v>30</v>
      </c>
      <c r="D15">
        <f t="shared" ref="D15:D18" si="5">C15-B15</f>
        <v>-2</v>
      </c>
      <c r="E15" s="7">
        <f t="shared" ref="E15:E18" si="6">(C15/B15)-1</f>
        <v>-6.25E-2</v>
      </c>
    </row>
    <row r="16" spans="1:27" x14ac:dyDescent="0.25">
      <c r="A16" t="s">
        <v>61</v>
      </c>
      <c r="B16" s="112">
        <f>S7</f>
        <v>35</v>
      </c>
      <c r="C16" s="112">
        <f>S14</f>
        <v>30</v>
      </c>
      <c r="D16">
        <f t="shared" si="5"/>
        <v>-5</v>
      </c>
      <c r="E16" s="7">
        <f t="shared" si="6"/>
        <v>-0.1428571428571429</v>
      </c>
    </row>
    <row r="17" spans="1:23" x14ac:dyDescent="0.25">
      <c r="A17" t="s">
        <v>63</v>
      </c>
      <c r="B17" s="112">
        <f>T7</f>
        <v>31</v>
      </c>
      <c r="C17" s="112">
        <f>T14</f>
        <v>28</v>
      </c>
      <c r="D17">
        <f t="shared" si="5"/>
        <v>-3</v>
      </c>
      <c r="E17" s="7">
        <f t="shared" si="6"/>
        <v>-9.6774193548387122E-2</v>
      </c>
    </row>
    <row r="18" spans="1:23" x14ac:dyDescent="0.25">
      <c r="A18" t="s">
        <v>64</v>
      </c>
      <c r="B18" s="112">
        <f>U7</f>
        <v>28</v>
      </c>
      <c r="C18" s="112">
        <f>U14</f>
        <v>26</v>
      </c>
      <c r="D18">
        <f t="shared" si="5"/>
        <v>-2</v>
      </c>
      <c r="E18" s="7">
        <f t="shared" si="6"/>
        <v>-7.1428571428571397E-2</v>
      </c>
      <c r="F18" s="17"/>
    </row>
    <row r="19" spans="1:23" ht="27" thickBot="1" x14ac:dyDescent="0.45">
      <c r="N19" s="122" t="s">
        <v>67</v>
      </c>
    </row>
    <row r="20" spans="1:23" ht="15.75" thickBot="1" x14ac:dyDescent="0.3">
      <c r="A20" s="133">
        <v>2023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5"/>
    </row>
    <row r="21" spans="1:23" ht="60.75" thickBot="1" x14ac:dyDescent="0.3">
      <c r="A21" s="62"/>
      <c r="B21" s="63" t="s">
        <v>68</v>
      </c>
      <c r="C21" s="63" t="s">
        <v>69</v>
      </c>
      <c r="D21" s="63" t="s">
        <v>70</v>
      </c>
      <c r="E21" s="64" t="s">
        <v>71</v>
      </c>
      <c r="F21" s="64" t="s">
        <v>72</v>
      </c>
      <c r="G21" s="65" t="s">
        <v>73</v>
      </c>
      <c r="H21" s="63" t="s">
        <v>53</v>
      </c>
      <c r="I21" s="66" t="s">
        <v>54</v>
      </c>
      <c r="J21" s="63" t="s">
        <v>74</v>
      </c>
      <c r="K21" s="115" t="s">
        <v>75</v>
      </c>
      <c r="N21" s="137" t="s">
        <v>76</v>
      </c>
      <c r="O21" s="138"/>
      <c r="P21" s="138"/>
      <c r="Q21" s="138"/>
      <c r="R21" s="123" t="s">
        <v>77</v>
      </c>
      <c r="S21" s="123"/>
      <c r="T21" s="123"/>
      <c r="U21" s="123"/>
      <c r="V21" s="124"/>
      <c r="W21" s="125"/>
    </row>
    <row r="22" spans="1:23" ht="15.75" thickBot="1" x14ac:dyDescent="0.3">
      <c r="A22" s="62" t="s">
        <v>3</v>
      </c>
      <c r="B22" s="66">
        <f>Q1</f>
        <v>1050</v>
      </c>
      <c r="C22" s="68">
        <f>Q5</f>
        <v>0.3</v>
      </c>
      <c r="D22" s="66">
        <f>(B22*(1-C22))+K22</f>
        <v>735</v>
      </c>
      <c r="E22" s="63">
        <f>Q7</f>
        <v>31</v>
      </c>
      <c r="F22" s="69">
        <f>D22/E22</f>
        <v>23.70967741935484</v>
      </c>
      <c r="G22" s="63">
        <f>B5</f>
        <v>25</v>
      </c>
      <c r="H22" s="70">
        <f>G22-F22</f>
        <v>1.2903225806451601</v>
      </c>
      <c r="I22" s="71">
        <f>(G22/F22)-1</f>
        <v>5.4421768707482832E-2</v>
      </c>
      <c r="J22" s="63" t="s">
        <v>78</v>
      </c>
      <c r="K22" s="116"/>
      <c r="M22" s="17"/>
    </row>
    <row r="23" spans="1:23" ht="15.75" thickBot="1" x14ac:dyDescent="0.3">
      <c r="A23" s="62" t="s">
        <v>57</v>
      </c>
      <c r="B23" s="66">
        <f>R1</f>
        <v>1040</v>
      </c>
      <c r="C23" s="68">
        <f>R5</f>
        <v>0.26</v>
      </c>
      <c r="D23" s="66">
        <f>(B23*(1-C23))+K23</f>
        <v>769.6</v>
      </c>
      <c r="E23" s="63">
        <f>R7</f>
        <v>32</v>
      </c>
      <c r="F23" s="69">
        <f t="shared" ref="F23:F26" si="7">D23/E23</f>
        <v>24.05</v>
      </c>
      <c r="G23" s="63">
        <f t="shared" ref="G23:G26" si="8">B6</f>
        <v>28</v>
      </c>
      <c r="H23" s="70">
        <f t="shared" ref="H23:H26" si="9">G23-F23</f>
        <v>3.9499999999999993</v>
      </c>
      <c r="I23" s="71">
        <f t="shared" ref="I23:I26" si="10">(G23/F23)-1</f>
        <v>0.16424116424116431</v>
      </c>
      <c r="J23" s="63" t="s">
        <v>78</v>
      </c>
      <c r="K23" s="116"/>
      <c r="N23" s="139" t="s">
        <v>79</v>
      </c>
      <c r="O23" s="140"/>
      <c r="P23" s="140"/>
      <c r="Q23" s="140"/>
      <c r="R23" s="140"/>
      <c r="S23" s="140"/>
      <c r="T23" s="140"/>
      <c r="U23" s="140"/>
      <c r="V23" s="141"/>
    </row>
    <row r="24" spans="1:23" x14ac:dyDescent="0.25">
      <c r="A24" s="62" t="s">
        <v>61</v>
      </c>
      <c r="B24" s="66">
        <f>S1</f>
        <v>1030</v>
      </c>
      <c r="C24" s="68">
        <f>S5</f>
        <v>0.25</v>
      </c>
      <c r="D24" s="66">
        <f t="shared" ref="D24:D26" si="11">(B24*(1-C24))+K24</f>
        <v>792.5</v>
      </c>
      <c r="E24" s="63">
        <f>S7</f>
        <v>35</v>
      </c>
      <c r="F24" s="69">
        <f t="shared" si="7"/>
        <v>22.642857142857142</v>
      </c>
      <c r="G24" s="63">
        <f t="shared" si="8"/>
        <v>32</v>
      </c>
      <c r="H24" s="70">
        <f t="shared" si="9"/>
        <v>9.3571428571428577</v>
      </c>
      <c r="I24" s="71">
        <f t="shared" si="10"/>
        <v>0.41324921135646697</v>
      </c>
      <c r="J24" s="63" t="s">
        <v>78</v>
      </c>
      <c r="K24" s="116">
        <v>20</v>
      </c>
    </row>
    <row r="25" spans="1:23" x14ac:dyDescent="0.25">
      <c r="A25" s="62" t="s">
        <v>63</v>
      </c>
      <c r="B25" s="66">
        <f>T1</f>
        <v>1010</v>
      </c>
      <c r="C25" s="68">
        <f>T5</f>
        <v>0.3</v>
      </c>
      <c r="D25" s="66">
        <f t="shared" si="11"/>
        <v>727</v>
      </c>
      <c r="E25" s="63">
        <f>T7</f>
        <v>31</v>
      </c>
      <c r="F25" s="69">
        <f t="shared" si="7"/>
        <v>23.451612903225808</v>
      </c>
      <c r="G25" s="63">
        <f t="shared" si="8"/>
        <v>33</v>
      </c>
      <c r="H25" s="70">
        <f t="shared" si="9"/>
        <v>9.5483870967741922</v>
      </c>
      <c r="I25" s="71">
        <f t="shared" si="10"/>
        <v>0.40715268225584578</v>
      </c>
      <c r="J25" s="63" t="s">
        <v>78</v>
      </c>
      <c r="K25" s="116">
        <v>20</v>
      </c>
    </row>
    <row r="26" spans="1:23" x14ac:dyDescent="0.25">
      <c r="A26" s="62" t="s">
        <v>64</v>
      </c>
      <c r="B26" s="66">
        <f>U1</f>
        <v>1000</v>
      </c>
      <c r="C26" s="68">
        <f>U5</f>
        <v>0.4</v>
      </c>
      <c r="D26" s="66">
        <f t="shared" si="11"/>
        <v>625</v>
      </c>
      <c r="E26" s="63">
        <f>U7</f>
        <v>28</v>
      </c>
      <c r="F26" s="69">
        <f t="shared" si="7"/>
        <v>22.321428571428573</v>
      </c>
      <c r="G26" s="63">
        <f t="shared" si="8"/>
        <v>33</v>
      </c>
      <c r="H26" s="70">
        <f t="shared" si="9"/>
        <v>10.678571428571427</v>
      </c>
      <c r="I26" s="71">
        <f t="shared" si="10"/>
        <v>0.47839999999999994</v>
      </c>
      <c r="J26" s="63" t="s">
        <v>78</v>
      </c>
      <c r="K26" s="116">
        <v>25</v>
      </c>
    </row>
    <row r="27" spans="1:23" x14ac:dyDescent="0.25">
      <c r="A27" s="62"/>
      <c r="B27" s="63"/>
      <c r="C27" s="63"/>
      <c r="D27" s="63"/>
      <c r="E27" s="63"/>
      <c r="F27" s="63"/>
      <c r="G27" s="63"/>
      <c r="H27" s="63"/>
      <c r="I27" s="66"/>
      <c r="J27" s="63"/>
      <c r="K27" s="72"/>
    </row>
    <row r="28" spans="1:23" x14ac:dyDescent="0.25">
      <c r="A28" s="62"/>
      <c r="B28" s="63"/>
      <c r="C28" s="63"/>
      <c r="D28" s="63"/>
      <c r="E28" s="63"/>
      <c r="F28" s="63"/>
      <c r="G28" s="63"/>
      <c r="H28" s="63"/>
      <c r="I28" s="66"/>
      <c r="J28" s="63"/>
      <c r="K28" s="72"/>
    </row>
    <row r="29" spans="1:23" x14ac:dyDescent="0.25">
      <c r="A29" s="62"/>
      <c r="B29" s="63"/>
      <c r="C29" s="63"/>
      <c r="D29" s="63" t="s">
        <v>80</v>
      </c>
      <c r="E29" s="63"/>
      <c r="F29" s="63"/>
      <c r="G29" s="63"/>
      <c r="H29" s="63"/>
      <c r="I29" s="66"/>
      <c r="J29" s="63"/>
      <c r="K29" s="72"/>
    </row>
    <row r="30" spans="1:23" x14ac:dyDescent="0.25">
      <c r="A30" s="62"/>
      <c r="B30" s="63"/>
      <c r="C30" s="63"/>
      <c r="D30" s="63" t="s">
        <v>81</v>
      </c>
      <c r="E30" s="63"/>
      <c r="F30" s="63"/>
      <c r="G30" s="63"/>
      <c r="H30" s="63"/>
      <c r="I30" s="66"/>
      <c r="J30" s="63"/>
      <c r="K30" s="72"/>
    </row>
    <row r="31" spans="1:23" ht="15.75" thickBot="1" x14ac:dyDescent="0.3">
      <c r="A31" s="62"/>
      <c r="B31" s="63"/>
      <c r="C31" s="63"/>
      <c r="D31" s="63"/>
      <c r="E31" s="63"/>
      <c r="F31" s="63"/>
      <c r="G31" s="63"/>
      <c r="H31" s="63"/>
      <c r="I31" s="66"/>
      <c r="J31" s="63"/>
      <c r="K31" s="72"/>
    </row>
    <row r="32" spans="1:23" ht="15.75" thickBot="1" x14ac:dyDescent="0.3">
      <c r="A32" s="133">
        <v>2024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5"/>
    </row>
    <row r="33" spans="1:13" ht="60" x14ac:dyDescent="0.25">
      <c r="A33" s="62"/>
      <c r="B33" s="63" t="str">
        <f>B21</f>
        <v>fte**</v>
      </c>
      <c r="C33" s="63" t="s">
        <v>69</v>
      </c>
      <c r="D33" s="63" t="s">
        <v>70</v>
      </c>
      <c r="E33" s="65" t="s">
        <v>82</v>
      </c>
      <c r="F33" s="65" t="s">
        <v>72</v>
      </c>
      <c r="G33" s="65" t="s">
        <v>83</v>
      </c>
      <c r="H33" s="63" t="s">
        <v>53</v>
      </c>
      <c r="I33" s="66" t="s">
        <v>54</v>
      </c>
      <c r="J33" s="63" t="s">
        <v>84</v>
      </c>
      <c r="K33" s="67"/>
      <c r="M33" s="17"/>
    </row>
    <row r="34" spans="1:13" x14ac:dyDescent="0.25">
      <c r="A34" s="62" t="s">
        <v>3</v>
      </c>
      <c r="B34" s="66">
        <f>Q9</f>
        <v>1000</v>
      </c>
      <c r="C34" s="73">
        <f>C22</f>
        <v>0.3</v>
      </c>
      <c r="D34" s="66">
        <f>(B34*(1-C34))+K34</f>
        <v>700</v>
      </c>
      <c r="E34" s="63">
        <f>C14</f>
        <v>30</v>
      </c>
      <c r="F34" s="70">
        <f>D34/E34</f>
        <v>23.333333333333332</v>
      </c>
      <c r="G34" s="63">
        <f>C5</f>
        <v>21</v>
      </c>
      <c r="H34" s="70">
        <f>G34-F34</f>
        <v>-2.3333333333333321</v>
      </c>
      <c r="I34" s="74">
        <f>(G34/F34)-1</f>
        <v>-9.9999999999999978E-2</v>
      </c>
      <c r="J34" s="63"/>
      <c r="K34" s="72"/>
      <c r="M34" s="16"/>
    </row>
    <row r="35" spans="1:13" x14ac:dyDescent="0.25">
      <c r="A35" s="62" t="s">
        <v>57</v>
      </c>
      <c r="B35" s="66">
        <f>R9</f>
        <v>1000</v>
      </c>
      <c r="C35" s="73">
        <f>C23</f>
        <v>0.26</v>
      </c>
      <c r="D35" s="66">
        <f t="shared" ref="D35:D38" si="12">(B35*(1-C35))+K35</f>
        <v>740</v>
      </c>
      <c r="E35" s="63">
        <f>C15</f>
        <v>30</v>
      </c>
      <c r="F35" s="70">
        <f>D35/E35</f>
        <v>24.666666666666668</v>
      </c>
      <c r="G35" s="63">
        <f>C6</f>
        <v>28</v>
      </c>
      <c r="H35" s="70">
        <f t="shared" ref="H35:H38" si="13">G35-F35</f>
        <v>3.3333333333333321</v>
      </c>
      <c r="I35" s="74">
        <f>(G35/F35)-1</f>
        <v>0.13513513513513509</v>
      </c>
      <c r="J35" s="63" t="s">
        <v>85</v>
      </c>
      <c r="K35" s="72"/>
      <c r="M35" s="16"/>
    </row>
    <row r="36" spans="1:13" x14ac:dyDescent="0.25">
      <c r="A36" s="62" t="s">
        <v>61</v>
      </c>
      <c r="B36" s="66">
        <f>S9</f>
        <v>1000</v>
      </c>
      <c r="C36" s="73">
        <f>C24</f>
        <v>0.25</v>
      </c>
      <c r="D36" s="66">
        <f t="shared" si="12"/>
        <v>750</v>
      </c>
      <c r="E36" s="63">
        <f>C16</f>
        <v>30</v>
      </c>
      <c r="F36" s="70">
        <f>D36/E36</f>
        <v>25</v>
      </c>
      <c r="G36" s="63">
        <f>C7</f>
        <v>35</v>
      </c>
      <c r="H36" s="70">
        <f t="shared" si="13"/>
        <v>10</v>
      </c>
      <c r="I36" s="74">
        <f t="shared" ref="I36:I38" si="14">(G36/F36)-1</f>
        <v>0.39999999999999991</v>
      </c>
      <c r="J36" s="63" t="s">
        <v>86</v>
      </c>
      <c r="K36" s="72"/>
      <c r="M36" s="16"/>
    </row>
    <row r="37" spans="1:13" x14ac:dyDescent="0.25">
      <c r="A37" s="62" t="s">
        <v>63</v>
      </c>
      <c r="B37" s="66">
        <f>T9</f>
        <v>950</v>
      </c>
      <c r="C37" s="73">
        <f>C25</f>
        <v>0.3</v>
      </c>
      <c r="D37" s="66">
        <f t="shared" si="12"/>
        <v>665</v>
      </c>
      <c r="E37" s="63">
        <f>C17</f>
        <v>28</v>
      </c>
      <c r="F37" s="70">
        <f>D37/E37</f>
        <v>23.75</v>
      </c>
      <c r="G37" s="63">
        <f>C8</f>
        <v>25</v>
      </c>
      <c r="H37" s="70">
        <f t="shared" si="13"/>
        <v>1.25</v>
      </c>
      <c r="I37" s="74">
        <f t="shared" si="14"/>
        <v>5.2631578947368363E-2</v>
      </c>
      <c r="J37" s="63" t="s">
        <v>87</v>
      </c>
      <c r="K37" s="72"/>
      <c r="M37" s="16"/>
    </row>
    <row r="38" spans="1:13" x14ac:dyDescent="0.25">
      <c r="A38" s="62" t="s">
        <v>64</v>
      </c>
      <c r="B38" s="66">
        <f>U9</f>
        <v>950</v>
      </c>
      <c r="C38" s="73">
        <f>C26</f>
        <v>0.4</v>
      </c>
      <c r="D38" s="66">
        <f t="shared" si="12"/>
        <v>570</v>
      </c>
      <c r="E38" s="63">
        <f>C18</f>
        <v>26</v>
      </c>
      <c r="F38" s="70">
        <f>D38/E38</f>
        <v>21.923076923076923</v>
      </c>
      <c r="G38" s="63">
        <f>C9</f>
        <v>16</v>
      </c>
      <c r="H38" s="70">
        <f t="shared" si="13"/>
        <v>-5.9230769230769234</v>
      </c>
      <c r="I38" s="74">
        <f t="shared" si="14"/>
        <v>-0.27017543859649129</v>
      </c>
      <c r="J38" s="63" t="s">
        <v>87</v>
      </c>
      <c r="K38" s="72"/>
      <c r="M38" s="16"/>
    </row>
    <row r="39" spans="1:13" x14ac:dyDescent="0.25">
      <c r="A39" s="62"/>
      <c r="B39" s="63"/>
      <c r="C39" s="63"/>
      <c r="D39" s="63"/>
      <c r="E39" s="63"/>
      <c r="F39" s="63"/>
      <c r="G39" s="63"/>
      <c r="H39" s="63"/>
      <c r="I39" s="66"/>
      <c r="J39" s="63"/>
      <c r="K39" s="72"/>
      <c r="M39" s="16"/>
    </row>
    <row r="40" spans="1:13" x14ac:dyDescent="0.25">
      <c r="A40" s="62"/>
      <c r="B40" s="63"/>
      <c r="C40" s="63"/>
      <c r="D40" s="63"/>
      <c r="E40" s="63"/>
      <c r="F40" s="63"/>
      <c r="G40" s="63"/>
      <c r="H40" s="63"/>
      <c r="I40" s="66"/>
      <c r="J40" s="63"/>
      <c r="K40" s="72"/>
      <c r="M40" s="16"/>
    </row>
    <row r="41" spans="1:13" x14ac:dyDescent="0.25">
      <c r="A41" s="62"/>
      <c r="B41" s="63"/>
      <c r="C41" s="63"/>
      <c r="D41" s="63" t="s">
        <v>80</v>
      </c>
      <c r="E41" s="63"/>
      <c r="F41" s="63"/>
      <c r="G41" s="63"/>
      <c r="H41" s="63"/>
      <c r="I41" s="66"/>
      <c r="J41" s="63"/>
      <c r="K41" s="72"/>
      <c r="M41" s="16"/>
    </row>
    <row r="42" spans="1:13" ht="15.75" thickBot="1" x14ac:dyDescent="0.3">
      <c r="A42" s="75"/>
      <c r="B42" s="76"/>
      <c r="C42" s="76"/>
      <c r="D42" s="76" t="str">
        <f>D30</f>
        <v>** fte = excl kraamverzorgenden in opleiding (die niet zelfstandig in de gezinnen kunnen werken)</v>
      </c>
      <c r="E42" s="76"/>
      <c r="F42" s="76"/>
      <c r="G42" s="76"/>
      <c r="H42" s="76"/>
      <c r="I42" s="77"/>
      <c r="J42" s="98" t="s">
        <v>88</v>
      </c>
      <c r="K42" s="78"/>
      <c r="M42" s="16"/>
    </row>
    <row r="45" spans="1:13" x14ac:dyDescent="0.25">
      <c r="D45" s="15"/>
    </row>
  </sheetData>
  <mergeCells count="5">
    <mergeCell ref="A32:K32"/>
    <mergeCell ref="A1:H1"/>
    <mergeCell ref="A20:K20"/>
    <mergeCell ref="N21:Q21"/>
    <mergeCell ref="N23:V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basisblad</vt:lpstr>
      <vt:lpstr>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Rustenhoven</dc:creator>
  <cp:keywords/>
  <dc:description/>
  <cp:lastModifiedBy>Giulia Baltussen</cp:lastModifiedBy>
  <cp:revision/>
  <dcterms:created xsi:type="dcterms:W3CDTF">2023-02-01T09:47:31Z</dcterms:created>
  <dcterms:modified xsi:type="dcterms:W3CDTF">2025-02-28T15:07:57Z</dcterms:modified>
  <cp:category/>
  <cp:contentStatus/>
</cp:coreProperties>
</file>