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iulia Baltussen\Bo Geboortezorg Dropbox\Bo Geboortezorg\5. Transitie kraamzorg\5.6 Convenant 2025\"/>
    </mc:Choice>
  </mc:AlternateContent>
  <xr:revisionPtr revIDLastSave="0" documentId="8_{171808CE-C39E-4B31-9A53-B2CAF168E52F}" xr6:coauthVersionLast="47" xr6:coauthVersionMax="47" xr10:uidLastSave="{00000000-0000-0000-0000-000000000000}"/>
  <bookViews>
    <workbookView xWindow="43080" yWindow="-120" windowWidth="29040" windowHeight="15720" firstSheet="1" activeTab="1" xr2:uid="{00000000-000D-0000-FFFF-FFFF00000000}"/>
  </bookViews>
  <sheets>
    <sheet name="basisblad" sheetId="1" r:id="rId1"/>
    <sheet name="detail_invulbald" sheetId="2" r:id="rId2"/>
    <sheet name="Blad1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3" i="2" l="1"/>
  <c r="M20" i="2"/>
  <c r="N20" i="2"/>
  <c r="C19" i="2"/>
  <c r="B43" i="2" l="1"/>
  <c r="B42" i="2"/>
  <c r="B41" i="2"/>
  <c r="B45" i="2"/>
  <c r="B44" i="2"/>
  <c r="B10" i="2"/>
  <c r="B19" i="2" s="1"/>
  <c r="C25" i="2"/>
  <c r="C24" i="2"/>
  <c r="C23" i="2"/>
  <c r="C22" i="2"/>
  <c r="C21" i="2"/>
  <c r="E41" i="2" l="1"/>
  <c r="G29" i="2"/>
  <c r="P20" i="2"/>
  <c r="Q20" i="2"/>
  <c r="O20" i="2"/>
  <c r="B32" i="2"/>
  <c r="B33" i="2"/>
  <c r="B31" i="2"/>
  <c r="B30" i="2"/>
  <c r="B29" i="2"/>
  <c r="M13" i="2"/>
  <c r="N13" i="2"/>
  <c r="O13" i="2"/>
  <c r="P13" i="2"/>
  <c r="E45" i="2" l="1"/>
  <c r="K18" i="1" s="1"/>
  <c r="E44" i="2"/>
  <c r="E43" i="2"/>
  <c r="I18" i="1" s="1"/>
  <c r="E42" i="2"/>
  <c r="H15" i="1"/>
  <c r="I15" i="1"/>
  <c r="J15" i="1"/>
  <c r="K15" i="1"/>
  <c r="G15" i="1"/>
  <c r="J18" i="1"/>
  <c r="G18" i="1"/>
  <c r="K10" i="1"/>
  <c r="J10" i="1"/>
  <c r="I10" i="1"/>
  <c r="H10" i="1"/>
  <c r="G10" i="1"/>
  <c r="F10" i="1"/>
  <c r="E10" i="1"/>
  <c r="D10" i="1"/>
  <c r="C10" i="1"/>
  <c r="B10" i="1"/>
  <c r="F14" i="1"/>
  <c r="E14" i="1"/>
  <c r="D14" i="1"/>
  <c r="C14" i="1"/>
  <c r="B14" i="1"/>
  <c r="B20" i="1"/>
  <c r="G44" i="2"/>
  <c r="J20" i="1" s="1"/>
  <c r="G45" i="2"/>
  <c r="K20" i="1" s="1"/>
  <c r="G43" i="2"/>
  <c r="I20" i="1" s="1"/>
  <c r="G42" i="2"/>
  <c r="H20" i="1" s="1"/>
  <c r="G41" i="2"/>
  <c r="G20" i="1" s="1"/>
  <c r="D49" i="2"/>
  <c r="B40" i="2"/>
  <c r="G30" i="2"/>
  <c r="C20" i="1" s="1"/>
  <c r="G31" i="2"/>
  <c r="D20" i="1" s="1"/>
  <c r="G32" i="2"/>
  <c r="E20" i="1" s="1"/>
  <c r="G33" i="2"/>
  <c r="F20" i="1" s="1"/>
  <c r="E33" i="2"/>
  <c r="F18" i="1" s="1"/>
  <c r="E32" i="2"/>
  <c r="E18" i="1" s="1"/>
  <c r="E31" i="2"/>
  <c r="D18" i="1" s="1"/>
  <c r="E30" i="2"/>
  <c r="C18" i="1" s="1"/>
  <c r="E29" i="2"/>
  <c r="B18" i="1" s="1"/>
  <c r="C31" i="2"/>
  <c r="D31" i="2" s="1"/>
  <c r="C33" i="2"/>
  <c r="C45" i="2" s="1"/>
  <c r="D45" i="2" s="1"/>
  <c r="C32" i="2"/>
  <c r="C44" i="2" s="1"/>
  <c r="D44" i="2" s="1"/>
  <c r="F44" i="2" s="1"/>
  <c r="C30" i="2"/>
  <c r="C42" i="2" s="1"/>
  <c r="D42" i="2" s="1"/>
  <c r="C29" i="2"/>
  <c r="D29" i="2" s="1"/>
  <c r="E25" i="2"/>
  <c r="D25" i="2"/>
  <c r="E24" i="2"/>
  <c r="D24" i="2"/>
  <c r="E23" i="2"/>
  <c r="D23" i="2"/>
  <c r="E22" i="2"/>
  <c r="D22" i="2"/>
  <c r="E21" i="2"/>
  <c r="D21" i="2"/>
  <c r="E13" i="2"/>
  <c r="E14" i="2"/>
  <c r="E15" i="2"/>
  <c r="E16" i="2"/>
  <c r="E12" i="2"/>
  <c r="D13" i="2"/>
  <c r="D14" i="2"/>
  <c r="D15" i="2"/>
  <c r="D16" i="2"/>
  <c r="D12" i="2"/>
  <c r="D12" i="1" l="1"/>
  <c r="I12" i="1" s="1"/>
  <c r="F45" i="2"/>
  <c r="I45" i="2" s="1"/>
  <c r="H18" i="1"/>
  <c r="F42" i="2"/>
  <c r="I42" i="2" s="1"/>
  <c r="D33" i="2"/>
  <c r="F33" i="2" s="1"/>
  <c r="I33" i="2" s="1"/>
  <c r="C41" i="2"/>
  <c r="B12" i="1"/>
  <c r="G12" i="1" s="1"/>
  <c r="F29" i="2"/>
  <c r="I29" i="2" s="1"/>
  <c r="F12" i="1"/>
  <c r="K12" i="1" s="1"/>
  <c r="D32" i="2"/>
  <c r="F32" i="2" s="1"/>
  <c r="I32" i="2" s="1"/>
  <c r="C12" i="1"/>
  <c r="H12" i="1" s="1"/>
  <c r="E12" i="1"/>
  <c r="J12" i="1" s="1"/>
  <c r="D30" i="2"/>
  <c r="F30" i="2" s="1"/>
  <c r="I44" i="2"/>
  <c r="C43" i="2"/>
  <c r="D43" i="2" s="1"/>
  <c r="F43" i="2" s="1"/>
  <c r="I43" i="2" s="1"/>
  <c r="H44" i="2"/>
  <c r="F31" i="2"/>
  <c r="I31" i="2" s="1"/>
  <c r="H45" i="2" l="1"/>
  <c r="H42" i="2"/>
  <c r="D41" i="2"/>
  <c r="F41" i="2" s="1"/>
  <c r="H33" i="2"/>
  <c r="H43" i="2"/>
  <c r="H31" i="2"/>
  <c r="H32" i="2"/>
  <c r="H30" i="2"/>
  <c r="I30" i="2"/>
  <c r="H29" i="2"/>
  <c r="H41" i="2" l="1"/>
  <c r="I41" i="2"/>
  <c r="A33" i="1"/>
  <c r="A28" i="1"/>
  <c r="B6" i="1"/>
  <c r="I11" i="1" l="1"/>
  <c r="H11" i="1"/>
  <c r="J11" i="1"/>
  <c r="G11" i="1"/>
  <c r="K11" i="1"/>
  <c r="C11" i="1"/>
  <c r="D11" i="1"/>
  <c r="E11" i="1"/>
  <c r="F11" i="1"/>
  <c r="B11" i="1"/>
  <c r="G13" i="1" l="1"/>
  <c r="J13" i="1"/>
  <c r="H13" i="1"/>
  <c r="K13" i="1"/>
  <c r="K16" i="1" s="1"/>
  <c r="I13" i="1"/>
  <c r="I16" i="1" s="1"/>
  <c r="B13" i="1"/>
  <c r="B16" i="1" s="1"/>
  <c r="F13" i="1"/>
  <c r="E13" i="1"/>
  <c r="E16" i="1" s="1"/>
  <c r="D13" i="1"/>
  <c r="C13" i="1"/>
  <c r="H16" i="1" l="1"/>
  <c r="H19" i="1" s="1"/>
  <c r="H21" i="1" s="1"/>
  <c r="I19" i="1"/>
  <c r="I21" i="1" s="1"/>
  <c r="J16" i="1"/>
  <c r="J19" i="1" s="1"/>
  <c r="K19" i="1"/>
  <c r="G16" i="1"/>
  <c r="G19" i="1" s="1"/>
  <c r="G21" i="1" s="1"/>
  <c r="F16" i="1"/>
  <c r="F19" i="1" s="1"/>
  <c r="F21" i="1" s="1"/>
  <c r="E19" i="1"/>
  <c r="E21" i="1" s="1"/>
  <c r="D16" i="1"/>
  <c r="D19" i="1" s="1"/>
  <c r="D21" i="1" s="1"/>
  <c r="C16" i="1"/>
  <c r="C19" i="1" s="1"/>
  <c r="C21" i="1" s="1"/>
  <c r="B19" i="1"/>
  <c r="B21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</authors>
  <commentList>
    <comment ref="B11" authorId="0" shapeId="0" xr:uid="{3B4DFCBA-8807-E04C-8C98-1F8AAC97C8A7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zelf invullen, excl uitleen aantallen</t>
        </r>
      </text>
    </comment>
    <comment ref="B20" authorId="0" shapeId="0" xr:uid="{790B87DB-FCC6-F249-9364-7FDDD07DFC9C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zorgduur van eigenklanten, excl uitleen
</t>
        </r>
      </text>
    </comment>
    <comment ref="C20" authorId="0" shapeId="0" xr:uid="{4AFD6EE8-10AB-8241-ABD1-35B1FA0D7CCE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indicatie</t>
        </r>
      </text>
    </comment>
    <comment ref="G28" authorId="0" shapeId="0" xr:uid="{D4CAB443-A348-C645-BAAF-5093D03DDE23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Aan eigen klanten. Dit is excl uitleen aan collega's</t>
        </r>
      </text>
    </comment>
    <comment ref="B40" authorId="0" shapeId="0" xr:uid="{8EEB840F-54F5-7440-AC0C-B5F05501A88E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peildatum is 01-01-2023 onder aftrek van verwachte historische uitstroom. 
</t>
        </r>
        <r>
          <rPr>
            <sz val="10"/>
            <color rgb="FF000000"/>
            <rFont val="Tahoma"/>
            <family val="2"/>
          </rPr>
          <t xml:space="preserve">Hieronder worden alle kvz verstaan die op de P-rol staan (dus ook de langdurig zieken) en
</t>
        </r>
        <r>
          <rPr>
            <sz val="10"/>
            <color rgb="FF000000"/>
            <rFont val="Tahoma"/>
            <family val="2"/>
          </rPr>
          <t xml:space="preserve">kraamverzorgenden in opleiding die zelfstandig in laag complexe gezinnen kunnen werken.
</t>
        </r>
      </text>
    </comment>
    <comment ref="C40" authorId="0" shapeId="0" xr:uid="{148F7A72-7A93-AA47-B8F0-148DF5F984B9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gelijkgesteld aan 2022. </t>
        </r>
      </text>
    </comment>
  </commentList>
</comments>
</file>

<file path=xl/sharedStrings.xml><?xml version="1.0" encoding="utf-8"?>
<sst xmlns="http://schemas.openxmlformats.org/spreadsheetml/2006/main" count="147" uniqueCount="88">
  <si>
    <t>Deze tabel wordt automatisch gevuld via hetgeen je invult in tabblad detail!!</t>
  </si>
  <si>
    <t>1,0 Fte</t>
  </si>
  <si>
    <t>Capaciteitsberekening Kraamzorg</t>
  </si>
  <si>
    <t>Mei</t>
  </si>
  <si>
    <t>Juni</t>
  </si>
  <si>
    <t>Juli</t>
  </si>
  <si>
    <t>Augustus</t>
  </si>
  <si>
    <t>September</t>
  </si>
  <si>
    <t>Fte kraamverzorgenden*</t>
  </si>
  <si>
    <t>FTE kraamverzorgenden drect uitvoerend</t>
  </si>
  <si>
    <t>Fte kraamverzorgenden in uren</t>
  </si>
  <si>
    <t>1,0 fte staat voor 156 uur</t>
  </si>
  <si>
    <t>Improductiviteitspercentage**</t>
  </si>
  <si>
    <t>% improductiviteit</t>
  </si>
  <si>
    <t>Improdcutieve uren</t>
  </si>
  <si>
    <t>O.b.v. historie weet je welke improductiviteit je hebt per maand</t>
  </si>
  <si>
    <t>MEERWERKUREN</t>
  </si>
  <si>
    <t>MEERWERKUREN GEMAAKT IN DE MAAND</t>
  </si>
  <si>
    <t>Vrijspelen formatie geen avond/nachtzorg cf plan in fte (zie tabblad 2)</t>
  </si>
  <si>
    <t>Beschikbare uren in de gezinnen</t>
  </si>
  <si>
    <t>Face to face beschikbaar voor het leveren van kraamzorguren</t>
  </si>
  <si>
    <t>Gemiddelde zorgduur</t>
  </si>
  <si>
    <t>O.b.v. historie weet je welke zorgduur je per maand kunt leveren</t>
  </si>
  <si>
    <t xml:space="preserve">Zorgaanbod </t>
  </si>
  <si>
    <t>Wat kun je als organisatie aan o.b.v. de productiviteit en de gem zorgduur</t>
  </si>
  <si>
    <t>Zorgvraag</t>
  </si>
  <si>
    <t>Atermen</t>
  </si>
  <si>
    <t>Disbalans tussen zorgaanbod en zorgvraag</t>
  </si>
  <si>
    <t>De disbalans coveren we door het opsplitsen van zorg</t>
  </si>
  <si>
    <t>1,0 fte heeft een contract van 156 uur</t>
  </si>
  <si>
    <t>Formule velden</t>
  </si>
  <si>
    <t>Veleden worden gevuld vanuit tabblad detail (muv " vrijspelen van formatie avond/nachtplanning")</t>
  </si>
  <si>
    <t>Hieronder verstaan we alle geregistreerde uren die leiden tot werkuren in een maand.</t>
  </si>
  <si>
    <t>Denk hierbij aan de volgende uren: ziekte, vakantie, overige uren, intake uren (indien er sprake is van een combi functie)</t>
  </si>
  <si>
    <t>wachturen, werkoverleg, scholingen etc..</t>
  </si>
  <si>
    <t>Deze zijn inzichtelijk te maken vanuit de export (verlningsbestand). Betreft meerwerkuren in de maand zelf.</t>
  </si>
  <si>
    <t>Hieronder worden alle kvz verstaan die op de P-rol staan (dus ook de langdurig zieken) en</t>
  </si>
  <si>
    <t>kraamverzorgenden in opleiding die zelfstandig in laag complexe gezinnen kunnen werken.</t>
  </si>
  <si>
    <t>Instructie</t>
  </si>
  <si>
    <t>Vul in de grijs gemarkeerde kolommen de cijfers.</t>
  </si>
  <si>
    <t>De rest wordt dan automatisch gevuld in dit tabblad en in het basisblad</t>
  </si>
  <si>
    <t>Fte in uren kraamverzorgenden</t>
  </si>
  <si>
    <t>Eigen bedrijfsvoering</t>
  </si>
  <si>
    <t>Fte kraamverzorgenden  inuren</t>
  </si>
  <si>
    <t xml:space="preserve">zelf vullen </t>
  </si>
  <si>
    <t>Aantallen</t>
  </si>
  <si>
    <t>zelf invullen</t>
  </si>
  <si>
    <t>mei</t>
  </si>
  <si>
    <t>jun</t>
  </si>
  <si>
    <t>jul</t>
  </si>
  <si>
    <t>aug</t>
  </si>
  <si>
    <t>sep</t>
  </si>
  <si>
    <t>Verschil</t>
  </si>
  <si>
    <t>in %</t>
  </si>
  <si>
    <t>2024 - realisatie</t>
  </si>
  <si>
    <t>Improdcutiveit</t>
  </si>
  <si>
    <t>incl ziek/zw</t>
  </si>
  <si>
    <t>juni</t>
  </si>
  <si>
    <t>Overige improductiviteit</t>
  </si>
  <si>
    <t>in uren</t>
  </si>
  <si>
    <t>af</t>
  </si>
  <si>
    <t>juli</t>
  </si>
  <si>
    <t>HISTORIE 2024</t>
  </si>
  <si>
    <t>zelf vullen</t>
  </si>
  <si>
    <t>augustus</t>
  </si>
  <si>
    <t>september</t>
  </si>
  <si>
    <t>2025 -verwachting</t>
  </si>
  <si>
    <t>zorgduur</t>
  </si>
  <si>
    <t>verwachting</t>
  </si>
  <si>
    <t>fte**</t>
  </si>
  <si>
    <t>% improd</t>
  </si>
  <si>
    <t>beschikbaar*</t>
  </si>
  <si>
    <t>zorgduur obv realisatie 2024</t>
  </si>
  <si>
    <t>Berekende zorgvraag (aantal)</t>
  </si>
  <si>
    <t>Geleverde zorg (aantal)</t>
  </si>
  <si>
    <t>Toelichting zorginvulling</t>
  </si>
  <si>
    <t>Meerwerkuren  maanden Mei tm september*</t>
  </si>
  <si>
    <t>opsplitsten van zorg/geenplafond  ingesteld</t>
  </si>
  <si>
    <t>Indien er sprake is van meerwerk neem dit dan ook op in dit bestand (geel gemarkeerd)</t>
  </si>
  <si>
    <t>*Beschikbaar  =( fte -%improd)+meerwerkuren maanden Mei tm september</t>
  </si>
  <si>
    <t>** fte = excl kraamverzorgenden in opleiding (die niet zelfstandig in de gezinnen kunnen werken)</t>
  </si>
  <si>
    <t>zorgduur 2025</t>
  </si>
  <si>
    <t>zorgvraag in portefeuille</t>
  </si>
  <si>
    <t>Toelichting</t>
  </si>
  <si>
    <t>opsplitsen van zorg</t>
  </si>
  <si>
    <t xml:space="preserve">plafond ingesteld o.b.v. vorig jaar- afstemming heeft plaatsgevonden met het KSV </t>
  </si>
  <si>
    <t>kvz in opleiding kunnen zelfstandig in de gezinnen/ zorgvraag stroomt op dit moment binnen</t>
  </si>
  <si>
    <t xml:space="preserve">       Hierbij is rekening gehouden met historische uitstroom van personeel 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</si>
</sst>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i/>
      <sz val="9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sz val="10"/>
      <name val="Arial"/>
      <family val="2"/>
    </font>
    <font>
      <sz val="10"/>
      <color rgb="FF000000"/>
      <name val="Tahoma"/>
      <family val="2"/>
    </font>
    <font>
      <b/>
      <sz val="10"/>
      <color rgb="FF000000"/>
      <name val="Tahoma"/>
      <family val="2"/>
    </font>
    <font>
      <b/>
      <sz val="11"/>
      <color rgb="FFFF0000"/>
      <name val="Calibri"/>
      <family val="2"/>
      <scheme val="minor"/>
    </font>
    <font>
      <sz val="36"/>
      <color rgb="FFFF000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4"/>
      <color rgb="FFFF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rgb="FF000000"/>
      </patternFill>
    </fill>
  </fills>
  <borders count="3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39">
    <xf numFmtId="0" fontId="0" fillId="0" borderId="0" xfId="0"/>
    <xf numFmtId="0" fontId="1" fillId="2" borderId="1" xfId="0" applyFont="1" applyFill="1" applyBorder="1" applyAlignment="1">
      <alignment horizontal="right"/>
    </xf>
    <xf numFmtId="0" fontId="1" fillId="2" borderId="1" xfId="0" applyFont="1" applyFill="1" applyBorder="1"/>
    <xf numFmtId="0" fontId="0" fillId="0" borderId="1" xfId="0" applyBorder="1"/>
    <xf numFmtId="9" fontId="0" fillId="0" borderId="1" xfId="0" applyNumberFormat="1" applyBorder="1"/>
    <xf numFmtId="0" fontId="0" fillId="3" borderId="1" xfId="0" applyFill="1" applyBorder="1"/>
    <xf numFmtId="1" fontId="0" fillId="3" borderId="2" xfId="0" applyNumberFormat="1" applyFill="1" applyBorder="1"/>
    <xf numFmtId="10" fontId="0" fillId="0" borderId="0" xfId="1" applyNumberFormat="1" applyFont="1"/>
    <xf numFmtId="0" fontId="4" fillId="0" borderId="0" xfId="0" applyFont="1"/>
    <xf numFmtId="0" fontId="4" fillId="0" borderId="3" xfId="0" applyFont="1" applyBorder="1"/>
    <xf numFmtId="0" fontId="7" fillId="0" borderId="0" xfId="0" applyFont="1"/>
    <xf numFmtId="0" fontId="4" fillId="5" borderId="0" xfId="0" applyFont="1" applyFill="1"/>
    <xf numFmtId="0" fontId="8" fillId="5" borderId="0" xfId="0" applyFont="1" applyFill="1" applyAlignment="1">
      <alignment horizontal="right"/>
    </xf>
    <xf numFmtId="0" fontId="9" fillId="0" borderId="0" xfId="0" applyFont="1" applyAlignment="1">
      <alignment wrapText="1"/>
    </xf>
    <xf numFmtId="0" fontId="8" fillId="0" borderId="0" xfId="0" applyFont="1"/>
    <xf numFmtId="2" fontId="0" fillId="0" borderId="0" xfId="0" applyNumberFormat="1"/>
    <xf numFmtId="0" fontId="2" fillId="0" borderId="0" xfId="0" applyFont="1"/>
    <xf numFmtId="0" fontId="0" fillId="0" borderId="5" xfId="0" applyBorder="1"/>
    <xf numFmtId="0" fontId="2" fillId="0" borderId="5" xfId="0" applyFont="1" applyBorder="1"/>
    <xf numFmtId="0" fontId="0" fillId="0" borderId="6" xfId="0" applyBorder="1"/>
    <xf numFmtId="0" fontId="0" fillId="0" borderId="10" xfId="0" applyBorder="1"/>
    <xf numFmtId="0" fontId="0" fillId="0" borderId="11" xfId="0" applyBorder="1"/>
    <xf numFmtId="0" fontId="0" fillId="3" borderId="10" xfId="0" applyFill="1" applyBorder="1"/>
    <xf numFmtId="9" fontId="0" fillId="0" borderId="10" xfId="0" applyNumberFormat="1" applyBorder="1"/>
    <xf numFmtId="9" fontId="0" fillId="0" borderId="11" xfId="0" applyNumberFormat="1" applyBorder="1"/>
    <xf numFmtId="0" fontId="0" fillId="0" borderId="12" xfId="0" applyBorder="1"/>
    <xf numFmtId="0" fontId="0" fillId="0" borderId="13" xfId="0" applyBorder="1"/>
    <xf numFmtId="1" fontId="0" fillId="3" borderId="14" xfId="0" applyNumberFormat="1" applyFill="1" applyBorder="1"/>
    <xf numFmtId="1" fontId="0" fillId="3" borderId="15" xfId="0" applyNumberFormat="1" applyFill="1" applyBorder="1"/>
    <xf numFmtId="1" fontId="0" fillId="3" borderId="16" xfId="0" applyNumberFormat="1" applyFill="1" applyBorder="1"/>
    <xf numFmtId="1" fontId="0" fillId="3" borderId="17" xfId="0" applyNumberFormat="1" applyFill="1" applyBorder="1"/>
    <xf numFmtId="1" fontId="0" fillId="3" borderId="18" xfId="0" applyNumberFormat="1" applyFill="1" applyBorder="1"/>
    <xf numFmtId="2" fontId="0" fillId="0" borderId="10" xfId="0" applyNumberFormat="1" applyBorder="1"/>
    <xf numFmtId="2" fontId="0" fillId="0" borderId="1" xfId="0" applyNumberFormat="1" applyBorder="1"/>
    <xf numFmtId="164" fontId="0" fillId="0" borderId="10" xfId="0" applyNumberFormat="1" applyBorder="1"/>
    <xf numFmtId="164" fontId="0" fillId="0" borderId="1" xfId="0" applyNumberFormat="1" applyBorder="1"/>
    <xf numFmtId="164" fontId="0" fillId="0" borderId="11" xfId="0" applyNumberFormat="1" applyBorder="1"/>
    <xf numFmtId="164" fontId="0" fillId="3" borderId="10" xfId="0" applyNumberFormat="1" applyFill="1" applyBorder="1"/>
    <xf numFmtId="164" fontId="0" fillId="3" borderId="1" xfId="0" applyNumberFormat="1" applyFill="1" applyBorder="1"/>
    <xf numFmtId="164" fontId="0" fillId="3" borderId="11" xfId="0" applyNumberFormat="1" applyFill="1" applyBorder="1"/>
    <xf numFmtId="164" fontId="2" fillId="3" borderId="10" xfId="0" applyNumberFormat="1" applyFont="1" applyFill="1" applyBorder="1"/>
    <xf numFmtId="164" fontId="0" fillId="0" borderId="12" xfId="0" applyNumberFormat="1" applyBorder="1"/>
    <xf numFmtId="164" fontId="0" fillId="0" borderId="0" xfId="0" applyNumberFormat="1"/>
    <xf numFmtId="164" fontId="0" fillId="0" borderId="13" xfId="0" applyNumberFormat="1" applyBorder="1"/>
    <xf numFmtId="164" fontId="0" fillId="7" borderId="10" xfId="0" applyNumberFormat="1" applyFill="1" applyBorder="1"/>
    <xf numFmtId="164" fontId="0" fillId="7" borderId="1" xfId="0" applyNumberFormat="1" applyFill="1" applyBorder="1"/>
    <xf numFmtId="164" fontId="0" fillId="7" borderId="11" xfId="0" applyNumberFormat="1" applyFill="1" applyBorder="1"/>
    <xf numFmtId="0" fontId="0" fillId="7" borderId="10" xfId="0" applyFill="1" applyBorder="1"/>
    <xf numFmtId="0" fontId="0" fillId="7" borderId="1" xfId="0" applyFill="1" applyBorder="1"/>
    <xf numFmtId="0" fontId="0" fillId="7" borderId="11" xfId="0" applyFill="1" applyBorder="1"/>
    <xf numFmtId="9" fontId="0" fillId="0" borderId="10" xfId="1" applyFont="1" applyBorder="1"/>
    <xf numFmtId="9" fontId="0" fillId="0" borderId="1" xfId="1" applyFont="1" applyBorder="1"/>
    <xf numFmtId="9" fontId="0" fillId="0" borderId="11" xfId="1" applyFont="1" applyBorder="1"/>
    <xf numFmtId="1" fontId="0" fillId="0" borderId="10" xfId="0" applyNumberFormat="1" applyBorder="1"/>
    <xf numFmtId="1" fontId="0" fillId="0" borderId="1" xfId="0" applyNumberFormat="1" applyBorder="1"/>
    <xf numFmtId="1" fontId="0" fillId="0" borderId="11" xfId="0" applyNumberFormat="1" applyBorder="1"/>
    <xf numFmtId="2" fontId="0" fillId="0" borderId="11" xfId="0" applyNumberFormat="1" applyBorder="1"/>
    <xf numFmtId="0" fontId="4" fillId="10" borderId="4" xfId="0" applyFont="1" applyFill="1" applyBorder="1"/>
    <xf numFmtId="0" fontId="5" fillId="10" borderId="4" xfId="0" applyFont="1" applyFill="1" applyBorder="1" applyAlignment="1">
      <alignment horizontal="right"/>
    </xf>
    <xf numFmtId="0" fontId="6" fillId="10" borderId="4" xfId="0" applyFont="1" applyFill="1" applyBorder="1"/>
    <xf numFmtId="0" fontId="0" fillId="6" borderId="12" xfId="0" applyFill="1" applyBorder="1"/>
    <xf numFmtId="0" fontId="0" fillId="6" borderId="0" xfId="0" applyFill="1"/>
    <xf numFmtId="0" fontId="0" fillId="6" borderId="0" xfId="0" applyFill="1" applyAlignment="1">
      <alignment horizontal="center" wrapText="1"/>
    </xf>
    <xf numFmtId="0" fontId="0" fillId="6" borderId="0" xfId="0" applyFill="1" applyAlignment="1">
      <alignment wrapText="1"/>
    </xf>
    <xf numFmtId="2" fontId="0" fillId="6" borderId="0" xfId="0" applyNumberFormat="1" applyFill="1"/>
    <xf numFmtId="0" fontId="0" fillId="6" borderId="13" xfId="0" applyFill="1" applyBorder="1" applyAlignment="1">
      <alignment wrapText="1"/>
    </xf>
    <xf numFmtId="9" fontId="0" fillId="6" borderId="0" xfId="1" applyFont="1" applyFill="1" applyBorder="1"/>
    <xf numFmtId="1" fontId="0" fillId="6" borderId="0" xfId="0" applyNumberFormat="1" applyFill="1" applyAlignment="1">
      <alignment horizontal="center"/>
    </xf>
    <xf numFmtId="1" fontId="0" fillId="6" borderId="0" xfId="0" applyNumberFormat="1" applyFill="1"/>
    <xf numFmtId="10" fontId="0" fillId="6" borderId="0" xfId="1" applyNumberFormat="1" applyFont="1" applyFill="1" applyBorder="1"/>
    <xf numFmtId="0" fontId="0" fillId="6" borderId="13" xfId="0" applyFill="1" applyBorder="1"/>
    <xf numFmtId="9" fontId="0" fillId="6" borderId="0" xfId="0" applyNumberFormat="1" applyFill="1"/>
    <xf numFmtId="10" fontId="0" fillId="6" borderId="0" xfId="0" applyNumberFormat="1" applyFill="1"/>
    <xf numFmtId="0" fontId="0" fillId="6" borderId="22" xfId="0" applyFill="1" applyBorder="1"/>
    <xf numFmtId="0" fontId="0" fillId="6" borderId="23" xfId="0" applyFill="1" applyBorder="1"/>
    <xf numFmtId="2" fontId="0" fillId="6" borderId="23" xfId="0" applyNumberFormat="1" applyFill="1" applyBorder="1"/>
    <xf numFmtId="0" fontId="0" fillId="6" borderId="24" xfId="0" applyFill="1" applyBorder="1"/>
    <xf numFmtId="1" fontId="0" fillId="10" borderId="18" xfId="0" applyNumberFormat="1" applyFill="1" applyBorder="1"/>
    <xf numFmtId="164" fontId="2" fillId="3" borderId="25" xfId="0" applyNumberFormat="1" applyFont="1" applyFill="1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3" borderId="25" xfId="0" applyFill="1" applyBorder="1"/>
    <xf numFmtId="164" fontId="0" fillId="3" borderId="25" xfId="0" applyNumberFormat="1" applyFill="1" applyBorder="1"/>
    <xf numFmtId="1" fontId="0" fillId="3" borderId="29" xfId="0" applyNumberFormat="1" applyFill="1" applyBorder="1"/>
    <xf numFmtId="2" fontId="0" fillId="0" borderId="26" xfId="0" applyNumberFormat="1" applyBorder="1"/>
    <xf numFmtId="0" fontId="0" fillId="0" borderId="30" xfId="0" applyBorder="1"/>
    <xf numFmtId="0" fontId="0" fillId="0" borderId="31" xfId="0" applyBorder="1"/>
    <xf numFmtId="0" fontId="0" fillId="3" borderId="31" xfId="0" applyFill="1" applyBorder="1"/>
    <xf numFmtId="0" fontId="0" fillId="7" borderId="31" xfId="0" applyFill="1" applyBorder="1"/>
    <xf numFmtId="0" fontId="0" fillId="0" borderId="32" xfId="0" applyBorder="1"/>
    <xf numFmtId="2" fontId="0" fillId="0" borderId="33" xfId="0" applyNumberFormat="1" applyBorder="1"/>
    <xf numFmtId="0" fontId="2" fillId="3" borderId="31" xfId="0" applyFont="1" applyFill="1" applyBorder="1"/>
    <xf numFmtId="0" fontId="0" fillId="3" borderId="34" xfId="0" applyFill="1" applyBorder="1"/>
    <xf numFmtId="0" fontId="0" fillId="3" borderId="35" xfId="0" applyFill="1" applyBorder="1"/>
    <xf numFmtId="1" fontId="0" fillId="3" borderId="36" xfId="0" applyNumberFormat="1" applyFill="1" applyBorder="1"/>
    <xf numFmtId="0" fontId="0" fillId="7" borderId="0" xfId="0" applyFill="1"/>
    <xf numFmtId="0" fontId="2" fillId="6" borderId="23" xfId="0" applyFont="1" applyFill="1" applyBorder="1"/>
    <xf numFmtId="0" fontId="0" fillId="4" borderId="30" xfId="0" applyFill="1" applyBorder="1"/>
    <xf numFmtId="0" fontId="0" fillId="4" borderId="37" xfId="0" applyFill="1" applyBorder="1"/>
    <xf numFmtId="0" fontId="0" fillId="4" borderId="38" xfId="0" applyFill="1" applyBorder="1"/>
    <xf numFmtId="0" fontId="0" fillId="4" borderId="12" xfId="0" applyFill="1" applyBorder="1"/>
    <xf numFmtId="0" fontId="0" fillId="4" borderId="0" xfId="0" applyFill="1"/>
    <xf numFmtId="0" fontId="0" fillId="4" borderId="13" xfId="0" applyFill="1" applyBorder="1"/>
    <xf numFmtId="0" fontId="0" fillId="4" borderId="12" xfId="0" applyFill="1" applyBorder="1" applyAlignment="1">
      <alignment horizontal="left"/>
    </xf>
    <xf numFmtId="0" fontId="0" fillId="4" borderId="22" xfId="0" applyFill="1" applyBorder="1"/>
    <xf numFmtId="0" fontId="0" fillId="4" borderId="23" xfId="0" applyFill="1" applyBorder="1"/>
    <xf numFmtId="0" fontId="0" fillId="4" borderId="24" xfId="0" applyFill="1" applyBorder="1"/>
    <xf numFmtId="2" fontId="4" fillId="0" borderId="0" xfId="0" applyNumberFormat="1" applyFont="1"/>
    <xf numFmtId="0" fontId="1" fillId="11" borderId="0" xfId="0" applyFont="1" applyFill="1"/>
    <xf numFmtId="9" fontId="1" fillId="12" borderId="0" xfId="0" applyNumberFormat="1" applyFont="1" applyFill="1" applyAlignment="1">
      <alignment horizontal="center" vertical="center"/>
    </xf>
    <xf numFmtId="0" fontId="12" fillId="11" borderId="0" xfId="0" applyFont="1" applyFill="1"/>
    <xf numFmtId="0" fontId="0" fillId="11" borderId="0" xfId="0" applyFill="1"/>
    <xf numFmtId="0" fontId="12" fillId="2" borderId="13" xfId="0" applyFont="1" applyFill="1" applyBorder="1" applyAlignment="1">
      <alignment wrapText="1"/>
    </xf>
    <xf numFmtId="0" fontId="12" fillId="2" borderId="13" xfId="0" applyFont="1" applyFill="1" applyBorder="1"/>
    <xf numFmtId="0" fontId="12" fillId="6" borderId="0" xfId="0" applyFont="1" applyFill="1"/>
    <xf numFmtId="0" fontId="0" fillId="7" borderId="0" xfId="0" applyFill="1" applyAlignment="1">
      <alignment horizontal="center"/>
    </xf>
    <xf numFmtId="0" fontId="14" fillId="0" borderId="0" xfId="0" applyFont="1"/>
    <xf numFmtId="0" fontId="1" fillId="11" borderId="20" xfId="0" applyFont="1" applyFill="1" applyBorder="1" applyAlignment="1">
      <alignment vertical="center"/>
    </xf>
    <xf numFmtId="0" fontId="1" fillId="11" borderId="21" xfId="0" applyFont="1" applyFill="1" applyBorder="1" applyAlignment="1">
      <alignment vertical="center"/>
    </xf>
    <xf numFmtId="0" fontId="15" fillId="11" borderId="20" xfId="0" applyFont="1" applyFill="1" applyBorder="1" applyAlignment="1">
      <alignment vertical="center"/>
    </xf>
    <xf numFmtId="0" fontId="1" fillId="6" borderId="0" xfId="0" applyFont="1" applyFill="1"/>
    <xf numFmtId="0" fontId="1" fillId="0" borderId="0" xfId="0" applyFont="1"/>
    <xf numFmtId="0" fontId="12" fillId="6" borderId="0" xfId="0" applyFont="1" applyFill="1" applyAlignment="1">
      <alignment horizontal="right"/>
    </xf>
    <xf numFmtId="0" fontId="0" fillId="8" borderId="7" xfId="0" applyFill="1" applyBorder="1" applyAlignment="1">
      <alignment horizontal="center"/>
    </xf>
    <xf numFmtId="0" fontId="0" fillId="8" borderId="8" xfId="0" applyFill="1" applyBorder="1" applyAlignment="1">
      <alignment horizontal="center"/>
    </xf>
    <xf numFmtId="0" fontId="0" fillId="8" borderId="9" xfId="0" applyFill="1" applyBorder="1" applyAlignment="1">
      <alignment horizontal="center"/>
    </xf>
    <xf numFmtId="0" fontId="0" fillId="9" borderId="7" xfId="0" applyFill="1" applyBorder="1" applyAlignment="1">
      <alignment horizontal="center"/>
    </xf>
    <xf numFmtId="0" fontId="0" fillId="9" borderId="8" xfId="0" applyFill="1" applyBorder="1" applyAlignment="1">
      <alignment horizontal="center"/>
    </xf>
    <xf numFmtId="0" fontId="0" fillId="9" borderId="9" xfId="0" applyFill="1" applyBorder="1" applyAlignment="1">
      <alignment horizontal="center"/>
    </xf>
    <xf numFmtId="0" fontId="13" fillId="11" borderId="0" xfId="0" applyFont="1" applyFill="1" applyAlignment="1">
      <alignment horizontal="center"/>
    </xf>
    <xf numFmtId="0" fontId="12" fillId="6" borderId="19" xfId="0" applyFont="1" applyFill="1" applyBorder="1" applyAlignment="1">
      <alignment horizontal="center"/>
    </xf>
    <xf numFmtId="0" fontId="12" fillId="6" borderId="20" xfId="0" applyFont="1" applyFill="1" applyBorder="1" applyAlignment="1">
      <alignment horizontal="center"/>
    </xf>
    <xf numFmtId="0" fontId="12" fillId="6" borderId="21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15" fillId="11" borderId="19" xfId="0" applyFont="1" applyFill="1" applyBorder="1" applyAlignment="1">
      <alignment horizontal="center" vertical="center"/>
    </xf>
    <xf numFmtId="0" fontId="15" fillId="11" borderId="20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</cellXfs>
  <cellStyles count="2">
    <cellStyle name="Procent" xfId="1" builtinId="5"/>
    <cellStyle name="Standaard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12700</xdr:colOff>
      <xdr:row>7</xdr:row>
      <xdr:rowOff>114300</xdr:rowOff>
    </xdr:from>
    <xdr:to>
      <xdr:col>11</xdr:col>
      <xdr:colOff>736600</xdr:colOff>
      <xdr:row>7</xdr:row>
      <xdr:rowOff>127000</xdr:rowOff>
    </xdr:to>
    <xdr:cxnSp macro="">
      <xdr:nvCxnSpPr>
        <xdr:cNvPr id="5" name="Rechte verbindingslijn met pijl 4">
          <a:extLst>
            <a:ext uri="{FF2B5EF4-FFF2-40B4-BE49-F238E27FC236}">
              <a16:creationId xmlns:a16="http://schemas.microsoft.com/office/drawing/2014/main" id="{F8CEC4A9-84E9-644F-9F0D-12B108D7EF11}"/>
            </a:ext>
          </a:extLst>
        </xdr:cNvPr>
        <xdr:cNvCxnSpPr/>
      </xdr:nvCxnSpPr>
      <xdr:spPr>
        <a:xfrm>
          <a:off x="16370300" y="1981200"/>
          <a:ext cx="723900" cy="127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0"/>
  <sheetViews>
    <sheetView workbookViewId="0">
      <selection activeCell="A33" sqref="A33:G34"/>
    </sheetView>
  </sheetViews>
  <sheetFormatPr defaultColWidth="8.796875" defaultRowHeight="14.25" x14ac:dyDescent="0.45"/>
  <cols>
    <col min="1" max="1" width="52.796875" customWidth="1"/>
    <col min="2" max="11" width="12.1328125" customWidth="1"/>
    <col min="12" max="12" width="74.1328125" customWidth="1"/>
  </cols>
  <sheetData>
    <row r="1" spans="1:12" x14ac:dyDescent="0.45">
      <c r="A1" s="130" t="s">
        <v>0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</row>
    <row r="2" spans="1:12" x14ac:dyDescent="0.45">
      <c r="A2" s="130"/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</row>
    <row r="3" spans="1:12" x14ac:dyDescent="0.45">
      <c r="A3" s="130"/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</row>
    <row r="6" spans="1:12" x14ac:dyDescent="0.45">
      <c r="A6" s="1" t="s">
        <v>1</v>
      </c>
      <c r="B6" s="2">
        <f>156</f>
        <v>156</v>
      </c>
    </row>
    <row r="7" spans="1:12" ht="3" customHeight="1" thickBot="1" x14ac:dyDescent="0.5"/>
    <row r="8" spans="1:12" ht="22.05" customHeight="1" x14ac:dyDescent="0.45">
      <c r="A8" s="86"/>
      <c r="B8" s="124">
        <v>2022</v>
      </c>
      <c r="C8" s="125"/>
      <c r="D8" s="125"/>
      <c r="E8" s="125"/>
      <c r="F8" s="126"/>
      <c r="G8" s="127">
        <v>2023</v>
      </c>
      <c r="H8" s="128"/>
      <c r="I8" s="128"/>
      <c r="J8" s="128"/>
      <c r="K8" s="129"/>
    </row>
    <row r="9" spans="1:12" x14ac:dyDescent="0.45">
      <c r="A9" s="87" t="s">
        <v>2</v>
      </c>
      <c r="B9" s="20" t="s">
        <v>3</v>
      </c>
      <c r="C9" s="3" t="s">
        <v>4</v>
      </c>
      <c r="D9" s="3" t="s">
        <v>5</v>
      </c>
      <c r="E9" s="3" t="s">
        <v>6</v>
      </c>
      <c r="F9" s="21" t="s">
        <v>7</v>
      </c>
      <c r="G9" s="20" t="s">
        <v>3</v>
      </c>
      <c r="H9" s="3" t="s">
        <v>4</v>
      </c>
      <c r="I9" s="3" t="s">
        <v>5</v>
      </c>
      <c r="J9" s="3" t="s">
        <v>6</v>
      </c>
      <c r="K9" s="21" t="s">
        <v>7</v>
      </c>
      <c r="L9" s="17"/>
    </row>
    <row r="10" spans="1:12" x14ac:dyDescent="0.45">
      <c r="A10" s="87" t="s">
        <v>8</v>
      </c>
      <c r="B10" s="34">
        <f>detail_invulbald!B29/156</f>
        <v>21.198717948717949</v>
      </c>
      <c r="C10" s="35">
        <f>detail_invulbald!B30/156</f>
        <v>19.217948717948719</v>
      </c>
      <c r="D10" s="35">
        <f>detail_invulbald!B31/156</f>
        <v>18.948717948717949</v>
      </c>
      <c r="E10" s="35">
        <f>detail_invulbald!B32/156</f>
        <v>19.935897435897434</v>
      </c>
      <c r="F10" s="36">
        <f>detail_invulbald!B33/156</f>
        <v>16.346153846153847</v>
      </c>
      <c r="G10" s="32">
        <f>detail_invulbald!B41/156</f>
        <v>20.352564102564102</v>
      </c>
      <c r="H10" s="33">
        <f>detail_invulbald!B42/156</f>
        <v>18.583333333333332</v>
      </c>
      <c r="I10" s="33">
        <f>detail_invulbald!B43/156</f>
        <v>19.782051282051281</v>
      </c>
      <c r="J10" s="33">
        <f>detail_invulbald!B44/156</f>
        <v>24.743589743589745</v>
      </c>
      <c r="K10" s="56">
        <f>detail_invulbald!B45/156</f>
        <v>24.326923076923077</v>
      </c>
      <c r="L10" s="17" t="s">
        <v>9</v>
      </c>
    </row>
    <row r="11" spans="1:12" x14ac:dyDescent="0.45">
      <c r="A11" s="88" t="s">
        <v>10</v>
      </c>
      <c r="B11" s="37">
        <f>$B$6*B10</f>
        <v>3307</v>
      </c>
      <c r="C11" s="38">
        <f>$B$6*C10</f>
        <v>2998</v>
      </c>
      <c r="D11" s="38">
        <f>$B$6*D10</f>
        <v>2956</v>
      </c>
      <c r="E11" s="38">
        <f>$B$6*E10</f>
        <v>3109.9999999999995</v>
      </c>
      <c r="F11" s="39">
        <f>$B$6*F10</f>
        <v>2550</v>
      </c>
      <c r="G11" s="22">
        <f>G10*$B$6</f>
        <v>3175</v>
      </c>
      <c r="H11" s="22">
        <f t="shared" ref="H11:K11" si="0">H10*$B$6</f>
        <v>2899</v>
      </c>
      <c r="I11" s="22">
        <f t="shared" si="0"/>
        <v>3086</v>
      </c>
      <c r="J11" s="22">
        <f t="shared" si="0"/>
        <v>3860</v>
      </c>
      <c r="K11" s="82">
        <f t="shared" si="0"/>
        <v>3795</v>
      </c>
      <c r="L11" s="17" t="s">
        <v>11</v>
      </c>
    </row>
    <row r="12" spans="1:12" x14ac:dyDescent="0.45">
      <c r="A12" s="87" t="s">
        <v>12</v>
      </c>
      <c r="B12" s="50">
        <f>detail_invulbald!C29</f>
        <v>0.1</v>
      </c>
      <c r="C12" s="51">
        <f>detail_invulbald!C30</f>
        <v>0.1</v>
      </c>
      <c r="D12" s="51">
        <f>detail_invulbald!C31</f>
        <v>0.1</v>
      </c>
      <c r="E12" s="51">
        <f>detail_invulbald!C32</f>
        <v>0.1</v>
      </c>
      <c r="F12" s="52">
        <f>detail_invulbald!C33</f>
        <v>0.1</v>
      </c>
      <c r="G12" s="23">
        <f>B12</f>
        <v>0.1</v>
      </c>
      <c r="H12" s="4">
        <f>C12</f>
        <v>0.1</v>
      </c>
      <c r="I12" s="4">
        <f>D12</f>
        <v>0.1</v>
      </c>
      <c r="J12" s="4">
        <f>E12</f>
        <v>0.1</v>
      </c>
      <c r="K12" s="24">
        <f>F12</f>
        <v>0.1</v>
      </c>
      <c r="L12" s="17" t="s">
        <v>13</v>
      </c>
    </row>
    <row r="13" spans="1:12" x14ac:dyDescent="0.45">
      <c r="A13" s="88" t="s">
        <v>14</v>
      </c>
      <c r="B13" s="37">
        <f>B12*B11</f>
        <v>330.70000000000005</v>
      </c>
      <c r="C13" s="38">
        <f>C12*C11</f>
        <v>299.8</v>
      </c>
      <c r="D13" s="38">
        <f>D12*D11</f>
        <v>295.60000000000002</v>
      </c>
      <c r="E13" s="38">
        <f>E12*E11</f>
        <v>311</v>
      </c>
      <c r="F13" s="39">
        <f>F12*F11</f>
        <v>255</v>
      </c>
      <c r="G13" s="83">
        <f t="shared" ref="G13:K13" si="1">G12*G11</f>
        <v>317.5</v>
      </c>
      <c r="H13" s="39">
        <f t="shared" si="1"/>
        <v>289.90000000000003</v>
      </c>
      <c r="I13" s="39">
        <f t="shared" si="1"/>
        <v>308.60000000000002</v>
      </c>
      <c r="J13" s="39">
        <f t="shared" si="1"/>
        <v>386</v>
      </c>
      <c r="K13" s="39">
        <f t="shared" si="1"/>
        <v>379.5</v>
      </c>
      <c r="L13" s="17" t="s">
        <v>15</v>
      </c>
    </row>
    <row r="14" spans="1:12" x14ac:dyDescent="0.45">
      <c r="A14" s="89" t="s">
        <v>16</v>
      </c>
      <c r="B14" s="44">
        <f>detail_invulbald!K29</f>
        <v>0</v>
      </c>
      <c r="C14" s="45">
        <f>detail_invulbald!K30</f>
        <v>0</v>
      </c>
      <c r="D14" s="45">
        <f>detail_invulbald!K31</f>
        <v>20</v>
      </c>
      <c r="E14" s="45">
        <f>detail_invulbald!K32</f>
        <v>20</v>
      </c>
      <c r="F14" s="46">
        <f>detail_invulbald!K33</f>
        <v>25</v>
      </c>
      <c r="G14" s="47"/>
      <c r="H14" s="48"/>
      <c r="I14" s="48"/>
      <c r="J14" s="48"/>
      <c r="K14" s="49"/>
      <c r="L14" s="17" t="s">
        <v>17</v>
      </c>
    </row>
    <row r="15" spans="1:12" ht="14.65" thickBot="1" x14ac:dyDescent="0.5">
      <c r="A15" s="90" t="s">
        <v>18</v>
      </c>
      <c r="B15" s="79"/>
      <c r="C15" s="80"/>
      <c r="D15" s="80"/>
      <c r="E15" s="80"/>
      <c r="F15" s="81"/>
      <c r="G15" s="85">
        <f>18</f>
        <v>18</v>
      </c>
      <c r="H15" s="85">
        <f>18</f>
        <v>18</v>
      </c>
      <c r="I15" s="85">
        <f>18</f>
        <v>18</v>
      </c>
      <c r="J15" s="85">
        <f>18</f>
        <v>18</v>
      </c>
      <c r="K15" s="91">
        <f>18</f>
        <v>18</v>
      </c>
    </row>
    <row r="16" spans="1:12" x14ac:dyDescent="0.45">
      <c r="A16" s="92" t="s">
        <v>19</v>
      </c>
      <c r="B16" s="40">
        <f>B11-B13+B14</f>
        <v>2976.3</v>
      </c>
      <c r="C16" s="40">
        <f t="shared" ref="C16:F16" si="2">C11-C13+C14</f>
        <v>2698.2</v>
      </c>
      <c r="D16" s="40">
        <f t="shared" si="2"/>
        <v>2680.4</v>
      </c>
      <c r="E16" s="40">
        <f t="shared" si="2"/>
        <v>2818.9999999999995</v>
      </c>
      <c r="F16" s="78">
        <f t="shared" si="2"/>
        <v>2320</v>
      </c>
      <c r="G16" s="40">
        <f>G11-G13+G14+G15</f>
        <v>2875.5</v>
      </c>
      <c r="H16" s="40">
        <f t="shared" ref="H16:K16" si="3">H11-H13+H14+H15</f>
        <v>2627.1</v>
      </c>
      <c r="I16" s="40">
        <f t="shared" si="3"/>
        <v>2795.4</v>
      </c>
      <c r="J16" s="40">
        <f t="shared" si="3"/>
        <v>3492</v>
      </c>
      <c r="K16" s="78">
        <f t="shared" si="3"/>
        <v>3433.5</v>
      </c>
      <c r="L16" s="18" t="s">
        <v>20</v>
      </c>
    </row>
    <row r="17" spans="1:13" ht="1.5" customHeight="1" x14ac:dyDescent="0.45">
      <c r="A17" s="25"/>
      <c r="B17" s="41"/>
      <c r="C17" s="42"/>
      <c r="D17" s="42"/>
      <c r="E17" s="42"/>
      <c r="F17" s="43"/>
      <c r="G17" s="25"/>
      <c r="K17" s="26"/>
    </row>
    <row r="18" spans="1:13" x14ac:dyDescent="0.45">
      <c r="A18" s="87" t="s">
        <v>21</v>
      </c>
      <c r="B18" s="34">
        <f>detail_invulbald!E29</f>
        <v>29</v>
      </c>
      <c r="C18" s="35">
        <f>detail_invulbald!E30</f>
        <v>28</v>
      </c>
      <c r="D18" s="35">
        <f>detail_invulbald!E31</f>
        <v>30</v>
      </c>
      <c r="E18" s="35">
        <f>detail_invulbald!E32</f>
        <v>29</v>
      </c>
      <c r="F18" s="36">
        <f>detail_invulbald!E33</f>
        <v>28</v>
      </c>
      <c r="G18" s="20">
        <f>detail_invulbald!E41</f>
        <v>24</v>
      </c>
      <c r="H18" s="3">
        <f>detail_invulbald!E42</f>
        <v>24</v>
      </c>
      <c r="I18" s="3">
        <f>detail_invulbald!E43</f>
        <v>24</v>
      </c>
      <c r="J18" s="3">
        <f>detail_invulbald!E44</f>
        <v>24</v>
      </c>
      <c r="K18" s="21">
        <f>detail_invulbald!E45</f>
        <v>24</v>
      </c>
      <c r="L18" s="17" t="s">
        <v>22</v>
      </c>
    </row>
    <row r="19" spans="1:13" x14ac:dyDescent="0.45">
      <c r="A19" s="93" t="s">
        <v>23</v>
      </c>
      <c r="B19" s="27">
        <f>B16/B18</f>
        <v>102.63103448275862</v>
      </c>
      <c r="C19" s="6">
        <f t="shared" ref="C19:K19" si="4">C16/C18</f>
        <v>96.364285714285714</v>
      </c>
      <c r="D19" s="6">
        <f>D16/D18</f>
        <v>89.346666666666664</v>
      </c>
      <c r="E19" s="6">
        <f t="shared" si="4"/>
        <v>97.206896551724128</v>
      </c>
      <c r="F19" s="28">
        <f t="shared" si="4"/>
        <v>82.857142857142861</v>
      </c>
      <c r="G19" s="84">
        <f t="shared" si="4"/>
        <v>119.8125</v>
      </c>
      <c r="H19" s="28">
        <f t="shared" si="4"/>
        <v>109.46249999999999</v>
      </c>
      <c r="I19" s="28">
        <f t="shared" si="4"/>
        <v>116.47500000000001</v>
      </c>
      <c r="J19" s="28">
        <f t="shared" si="4"/>
        <v>145.5</v>
      </c>
      <c r="K19" s="28">
        <f t="shared" si="4"/>
        <v>143.0625</v>
      </c>
      <c r="L19" s="19" t="s">
        <v>24</v>
      </c>
    </row>
    <row r="20" spans="1:13" x14ac:dyDescent="0.45">
      <c r="A20" s="87" t="s">
        <v>25</v>
      </c>
      <c r="B20" s="53">
        <f>detail_invulbald!G29</f>
        <v>142</v>
      </c>
      <c r="C20" s="54">
        <f>detail_invulbald!G30</f>
        <v>113</v>
      </c>
      <c r="D20" s="54">
        <f>detail_invulbald!G31</f>
        <v>111</v>
      </c>
      <c r="E20" s="54">
        <f>detail_invulbald!G32</f>
        <v>113</v>
      </c>
      <c r="F20" s="55">
        <f>detail_invulbald!G33</f>
        <v>103</v>
      </c>
      <c r="G20" s="20">
        <f>detail_invulbald!G41</f>
        <v>123</v>
      </c>
      <c r="H20" s="3">
        <f>detail_invulbald!G42</f>
        <v>113</v>
      </c>
      <c r="I20" s="3">
        <f>detail_invulbald!G43</f>
        <v>127</v>
      </c>
      <c r="J20" s="3">
        <f>detail_invulbald!G44</f>
        <v>118</v>
      </c>
      <c r="K20" s="21">
        <f>detail_invulbald!G45</f>
        <v>100</v>
      </c>
      <c r="L20" s="17" t="s">
        <v>26</v>
      </c>
    </row>
    <row r="21" spans="1:13" ht="14.65" thickBot="1" x14ac:dyDescent="0.5">
      <c r="A21" s="94" t="s">
        <v>27</v>
      </c>
      <c r="B21" s="29">
        <f>B19-B20</f>
        <v>-39.368965517241378</v>
      </c>
      <c r="C21" s="30">
        <f t="shared" ref="C21:I21" si="5">C19-C20</f>
        <v>-16.635714285714286</v>
      </c>
      <c r="D21" s="30">
        <f t="shared" si="5"/>
        <v>-21.653333333333336</v>
      </c>
      <c r="E21" s="30">
        <f t="shared" si="5"/>
        <v>-15.793103448275872</v>
      </c>
      <c r="F21" s="31">
        <f t="shared" si="5"/>
        <v>-20.142857142857139</v>
      </c>
      <c r="G21" s="95">
        <f t="shared" si="5"/>
        <v>-3.1875</v>
      </c>
      <c r="H21" s="31">
        <f t="shared" si="5"/>
        <v>-3.5375000000000085</v>
      </c>
      <c r="I21" s="31">
        <f t="shared" si="5"/>
        <v>-10.524999999999991</v>
      </c>
      <c r="J21" s="77"/>
      <c r="K21" s="77"/>
      <c r="L21" s="17" t="s">
        <v>28</v>
      </c>
    </row>
    <row r="24" spans="1:13" x14ac:dyDescent="0.45">
      <c r="A24" s="2" t="s">
        <v>29</v>
      </c>
    </row>
    <row r="25" spans="1:13" x14ac:dyDescent="0.45">
      <c r="A25" s="5" t="s">
        <v>30</v>
      </c>
    </row>
    <row r="26" spans="1:13" x14ac:dyDescent="0.45">
      <c r="A26" s="3" t="s">
        <v>31</v>
      </c>
    </row>
    <row r="27" spans="1:13" ht="14.65" thickBot="1" x14ac:dyDescent="0.5"/>
    <row r="28" spans="1:13" x14ac:dyDescent="0.45">
      <c r="A28" s="98" t="str">
        <f>A12</f>
        <v>Improductiviteitspercentage**</v>
      </c>
      <c r="B28" s="99" t="s">
        <v>32</v>
      </c>
      <c r="C28" s="99"/>
      <c r="D28" s="99"/>
      <c r="E28" s="99"/>
      <c r="F28" s="99"/>
      <c r="G28" s="99"/>
      <c r="H28" s="99"/>
      <c r="I28" s="100"/>
      <c r="M28" s="96"/>
    </row>
    <row r="29" spans="1:13" x14ac:dyDescent="0.45">
      <c r="A29" s="101"/>
      <c r="B29" s="102" t="s">
        <v>33</v>
      </c>
      <c r="C29" s="102"/>
      <c r="D29" s="102"/>
      <c r="E29" s="102"/>
      <c r="F29" s="102"/>
      <c r="G29" s="102"/>
      <c r="H29" s="102"/>
      <c r="I29" s="103"/>
      <c r="M29" s="96"/>
    </row>
    <row r="30" spans="1:13" x14ac:dyDescent="0.45">
      <c r="A30" s="101"/>
      <c r="B30" s="102" t="s">
        <v>34</v>
      </c>
      <c r="C30" s="102"/>
      <c r="D30" s="102"/>
      <c r="E30" s="102"/>
      <c r="F30" s="102"/>
      <c r="G30" s="102"/>
      <c r="H30" s="102"/>
      <c r="I30" s="103"/>
      <c r="M30" s="96"/>
    </row>
    <row r="31" spans="1:13" x14ac:dyDescent="0.45">
      <c r="A31" s="101" t="s">
        <v>16</v>
      </c>
      <c r="B31" s="102" t="s">
        <v>35</v>
      </c>
      <c r="C31" s="102"/>
      <c r="D31" s="102"/>
      <c r="E31" s="102"/>
      <c r="F31" s="102"/>
      <c r="G31" s="102"/>
      <c r="H31" s="102"/>
      <c r="I31" s="103"/>
      <c r="M31" s="96"/>
    </row>
    <row r="32" spans="1:13" x14ac:dyDescent="0.45">
      <c r="A32" s="101"/>
      <c r="B32" s="102"/>
      <c r="C32" s="102"/>
      <c r="D32" s="102"/>
      <c r="E32" s="102"/>
      <c r="F32" s="102"/>
      <c r="G32" s="102"/>
      <c r="H32" s="102"/>
      <c r="I32" s="103"/>
      <c r="L32" s="96"/>
      <c r="M32" s="96"/>
    </row>
    <row r="33" spans="1:13" x14ac:dyDescent="0.45">
      <c r="A33" s="104" t="str">
        <f>A10</f>
        <v>Fte kraamverzorgenden*</v>
      </c>
      <c r="B33" s="102" t="s">
        <v>36</v>
      </c>
      <c r="C33" s="102"/>
      <c r="D33" s="102"/>
      <c r="E33" s="102"/>
      <c r="F33" s="102"/>
      <c r="G33" s="102"/>
      <c r="H33" s="102"/>
      <c r="I33" s="103"/>
      <c r="L33" s="96"/>
      <c r="M33" s="96"/>
    </row>
    <row r="34" spans="1:13" ht="14.65" thickBot="1" x14ac:dyDescent="0.5">
      <c r="A34" s="105"/>
      <c r="B34" s="106" t="s">
        <v>37</v>
      </c>
      <c r="C34" s="106"/>
      <c r="D34" s="106"/>
      <c r="E34" s="106"/>
      <c r="F34" s="106"/>
      <c r="G34" s="106"/>
      <c r="H34" s="106"/>
      <c r="I34" s="107"/>
      <c r="L34" s="96"/>
      <c r="M34" s="96"/>
    </row>
    <row r="35" spans="1:13" x14ac:dyDescent="0.45">
      <c r="L35" s="96"/>
    </row>
    <row r="40" spans="1:13" x14ac:dyDescent="0.45">
      <c r="A40" s="16"/>
    </row>
  </sheetData>
  <mergeCells count="3">
    <mergeCell ref="B8:F8"/>
    <mergeCell ref="G8:K8"/>
    <mergeCell ref="A1:L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3615DF-6374-6245-90D4-1404235A50E0}">
  <dimension ref="A1:Z52"/>
  <sheetViews>
    <sheetView tabSelected="1" topLeftCell="J1" workbookViewId="0">
      <selection activeCell="J3" sqref="J3"/>
    </sheetView>
  </sheetViews>
  <sheetFormatPr defaultColWidth="11.46484375" defaultRowHeight="14.25" x14ac:dyDescent="0.45"/>
  <cols>
    <col min="4" max="4" width="14.33203125" customWidth="1"/>
    <col min="6" max="6" width="14.1328125" customWidth="1"/>
    <col min="9" max="9" width="22.6640625" style="15" customWidth="1"/>
    <col min="10" max="10" width="70.46484375" customWidth="1"/>
    <col min="11" max="11" width="28" customWidth="1"/>
    <col min="17" max="17" width="17.33203125" customWidth="1"/>
  </cols>
  <sheetData>
    <row r="1" spans="1:20" ht="25.5" x14ac:dyDescent="0.75">
      <c r="A1" s="117" t="s">
        <v>38</v>
      </c>
      <c r="I1"/>
    </row>
    <row r="2" spans="1:20" ht="14.65" thickBot="1" x14ac:dyDescent="0.5">
      <c r="I2"/>
    </row>
    <row r="3" spans="1:20" ht="45" customHeight="1" thickBot="1" x14ac:dyDescent="0.5">
      <c r="A3" s="135" t="s">
        <v>39</v>
      </c>
      <c r="B3" s="136"/>
      <c r="C3" s="136"/>
      <c r="D3" s="136"/>
      <c r="E3" s="120" t="s">
        <v>40</v>
      </c>
      <c r="F3" s="118"/>
      <c r="G3" s="118"/>
      <c r="H3" s="118"/>
      <c r="I3" s="119"/>
    </row>
    <row r="4" spans="1:20" x14ac:dyDescent="0.45">
      <c r="K4" s="61"/>
      <c r="L4" s="61"/>
      <c r="M4" s="123" t="s">
        <v>41</v>
      </c>
      <c r="N4" s="121" t="s">
        <v>36</v>
      </c>
      <c r="O4" s="121"/>
      <c r="P4" s="121"/>
      <c r="Q4" s="121"/>
      <c r="R4" s="121"/>
      <c r="S4" s="121"/>
    </row>
    <row r="5" spans="1:20" x14ac:dyDescent="0.45">
      <c r="K5" s="61"/>
      <c r="L5" s="61"/>
      <c r="M5" s="121"/>
      <c r="N5" s="121" t="s">
        <v>37</v>
      </c>
      <c r="O5" s="121"/>
      <c r="P5" s="121"/>
      <c r="Q5" s="121"/>
      <c r="R5" s="121"/>
      <c r="S5" s="121"/>
    </row>
    <row r="8" spans="1:20" x14ac:dyDescent="0.45">
      <c r="A8" s="134" t="s">
        <v>42</v>
      </c>
      <c r="B8" s="134"/>
      <c r="C8" s="134"/>
      <c r="D8" s="134"/>
      <c r="E8" s="134"/>
      <c r="F8" s="134"/>
      <c r="G8" s="134"/>
      <c r="H8" s="134"/>
      <c r="K8" s="122" t="s">
        <v>43</v>
      </c>
      <c r="M8" s="109">
        <v>3307</v>
      </c>
      <c r="N8" s="109">
        <v>2998</v>
      </c>
      <c r="O8" s="109">
        <v>2956</v>
      </c>
      <c r="P8" s="109">
        <v>3110</v>
      </c>
      <c r="Q8" s="109">
        <v>2550</v>
      </c>
      <c r="R8" s="111" t="s">
        <v>44</v>
      </c>
      <c r="S8" s="112"/>
      <c r="T8" s="112"/>
    </row>
    <row r="9" spans="1:20" x14ac:dyDescent="0.45">
      <c r="A9" s="116"/>
      <c r="D9" s="116"/>
      <c r="E9" s="116"/>
      <c r="F9" s="116"/>
      <c r="G9" s="116"/>
      <c r="H9" s="116"/>
      <c r="M9" s="109"/>
      <c r="N9" s="109"/>
      <c r="O9" s="109"/>
      <c r="P9" s="109"/>
      <c r="Q9" s="109"/>
      <c r="R9" s="111"/>
      <c r="S9" s="112"/>
      <c r="T9" s="112"/>
    </row>
    <row r="10" spans="1:20" ht="14.65" thickBot="1" x14ac:dyDescent="0.5">
      <c r="A10" t="s">
        <v>45</v>
      </c>
      <c r="B10" s="115" t="str">
        <f>C10</f>
        <v>zelf invullen</v>
      </c>
      <c r="C10" s="115" t="s">
        <v>46</v>
      </c>
      <c r="M10" s="8" t="s">
        <v>47</v>
      </c>
      <c r="N10" s="8" t="s">
        <v>48</v>
      </c>
      <c r="O10" s="8" t="s">
        <v>49</v>
      </c>
      <c r="P10" s="8" t="s">
        <v>50</v>
      </c>
      <c r="Q10" s="8" t="s">
        <v>51</v>
      </c>
    </row>
    <row r="11" spans="1:20" ht="14.65" thickBot="1" x14ac:dyDescent="0.5">
      <c r="A11" t="s">
        <v>26</v>
      </c>
      <c r="B11" s="112">
        <v>2024</v>
      </c>
      <c r="C11" s="112">
        <v>2025</v>
      </c>
      <c r="D11" t="s">
        <v>52</v>
      </c>
      <c r="E11" t="s">
        <v>53</v>
      </c>
      <c r="J11" s="9" t="s">
        <v>54</v>
      </c>
      <c r="K11" s="57"/>
      <c r="L11" s="58"/>
      <c r="M11" s="59"/>
      <c r="N11" s="59"/>
      <c r="O11" s="59"/>
      <c r="P11" s="59"/>
      <c r="Q11" s="59"/>
      <c r="R11" s="10"/>
    </row>
    <row r="12" spans="1:20" x14ac:dyDescent="0.45">
      <c r="A12" t="s">
        <v>3</v>
      </c>
      <c r="B12" s="111">
        <v>142</v>
      </c>
      <c r="C12" s="111">
        <v>123</v>
      </c>
      <c r="D12">
        <f>C12-B12</f>
        <v>-19</v>
      </c>
      <c r="E12" s="7">
        <f>(C12/B12)-1</f>
        <v>-0.13380281690140849</v>
      </c>
      <c r="J12" s="11" t="s">
        <v>55</v>
      </c>
      <c r="K12" s="11" t="s">
        <v>53</v>
      </c>
      <c r="L12" s="12" t="s">
        <v>56</v>
      </c>
      <c r="M12" s="110">
        <v>0.1</v>
      </c>
      <c r="N12" s="110">
        <v>0.1</v>
      </c>
      <c r="O12" s="110">
        <v>0.1</v>
      </c>
      <c r="P12" s="110">
        <v>0.1</v>
      </c>
      <c r="Q12" s="110">
        <v>0.1</v>
      </c>
      <c r="R12" s="111" t="s">
        <v>44</v>
      </c>
      <c r="S12" s="112"/>
      <c r="T12" s="112"/>
    </row>
    <row r="13" spans="1:20" x14ac:dyDescent="0.45">
      <c r="A13" t="s">
        <v>57</v>
      </c>
      <c r="B13" s="111">
        <v>113</v>
      </c>
      <c r="C13" s="111">
        <v>113</v>
      </c>
      <c r="D13">
        <f t="shared" ref="D13:D16" si="0">C13-B13</f>
        <v>0</v>
      </c>
      <c r="E13" s="7">
        <f t="shared" ref="E13:E16" si="1">(C13/B13)-1</f>
        <v>0</v>
      </c>
      <c r="J13" s="13" t="s">
        <v>58</v>
      </c>
      <c r="K13" s="13" t="s">
        <v>59</v>
      </c>
      <c r="L13" s="14" t="s">
        <v>60</v>
      </c>
      <c r="M13" s="108">
        <f t="shared" ref="M13:P13" si="2">M8-(M8*M12)</f>
        <v>2976.3</v>
      </c>
      <c r="N13" s="108">
        <f t="shared" si="2"/>
        <v>2698.2</v>
      </c>
      <c r="O13" s="108">
        <f t="shared" si="2"/>
        <v>2660.4</v>
      </c>
      <c r="P13" s="108">
        <f t="shared" si="2"/>
        <v>2799</v>
      </c>
      <c r="Q13" s="108">
        <f>Q8-(Q8*Q12)</f>
        <v>2295</v>
      </c>
      <c r="R13" s="10"/>
    </row>
    <row r="14" spans="1:20" x14ac:dyDescent="0.45">
      <c r="A14" t="s">
        <v>61</v>
      </c>
      <c r="B14" s="111">
        <v>111</v>
      </c>
      <c r="C14" s="111">
        <v>127</v>
      </c>
      <c r="D14">
        <f t="shared" si="0"/>
        <v>16</v>
      </c>
      <c r="E14" s="7">
        <f t="shared" si="1"/>
        <v>0.14414414414414423</v>
      </c>
      <c r="J14" s="13" t="s">
        <v>21</v>
      </c>
      <c r="K14" s="13" t="s">
        <v>62</v>
      </c>
      <c r="L14" s="14"/>
      <c r="M14" s="109">
        <v>29</v>
      </c>
      <c r="N14" s="109">
        <v>28</v>
      </c>
      <c r="O14" s="109">
        <v>30</v>
      </c>
      <c r="P14" s="109">
        <v>29</v>
      </c>
      <c r="Q14" s="109">
        <v>28</v>
      </c>
      <c r="R14" s="111" t="s">
        <v>63</v>
      </c>
      <c r="S14" s="112"/>
      <c r="T14" s="112"/>
    </row>
    <row r="15" spans="1:20" ht="17" customHeight="1" x14ac:dyDescent="0.45">
      <c r="A15" t="s">
        <v>64</v>
      </c>
      <c r="B15" s="111">
        <v>113</v>
      </c>
      <c r="C15" s="111">
        <v>118</v>
      </c>
      <c r="D15">
        <f t="shared" si="0"/>
        <v>5</v>
      </c>
      <c r="E15" s="7">
        <f t="shared" si="1"/>
        <v>4.4247787610619538E-2</v>
      </c>
      <c r="M15">
        <v>3175</v>
      </c>
      <c r="N15">
        <v>2899</v>
      </c>
      <c r="O15">
        <v>3086</v>
      </c>
      <c r="P15">
        <v>3860</v>
      </c>
      <c r="Q15">
        <v>3795</v>
      </c>
      <c r="R15" s="10"/>
    </row>
    <row r="16" spans="1:20" ht="17" customHeight="1" x14ac:dyDescent="0.45">
      <c r="A16" t="s">
        <v>65</v>
      </c>
      <c r="B16" s="111">
        <v>103</v>
      </c>
      <c r="C16" s="111">
        <v>100</v>
      </c>
      <c r="D16">
        <f t="shared" si="0"/>
        <v>-3</v>
      </c>
      <c r="E16" s="7">
        <f t="shared" si="1"/>
        <v>-2.9126213592232997E-2</v>
      </c>
      <c r="M16" s="109">
        <v>3175</v>
      </c>
      <c r="N16" s="109">
        <v>2899</v>
      </c>
      <c r="O16" s="109">
        <v>3086</v>
      </c>
      <c r="P16" s="109">
        <v>3860</v>
      </c>
      <c r="Q16" s="109">
        <v>3795</v>
      </c>
      <c r="R16" s="111" t="s">
        <v>63</v>
      </c>
      <c r="S16" s="112"/>
      <c r="T16" s="112"/>
    </row>
    <row r="17" spans="1:26" ht="22.05" customHeight="1" thickBot="1" x14ac:dyDescent="0.5">
      <c r="M17" s="8" t="s">
        <v>47</v>
      </c>
      <c r="N17" s="8" t="s">
        <v>48</v>
      </c>
      <c r="O17" s="8" t="s">
        <v>49</v>
      </c>
      <c r="P17" s="8" t="s">
        <v>50</v>
      </c>
      <c r="Q17" s="8" t="s">
        <v>51</v>
      </c>
    </row>
    <row r="18" spans="1:26" ht="22.05" customHeight="1" thickBot="1" x14ac:dyDescent="0.5">
      <c r="J18" s="9" t="s">
        <v>66</v>
      </c>
      <c r="K18" s="57"/>
      <c r="L18" s="58"/>
      <c r="M18" s="59"/>
      <c r="N18" s="59"/>
      <c r="O18" s="59"/>
      <c r="P18" s="59"/>
      <c r="Q18" s="59"/>
      <c r="R18" s="10"/>
    </row>
    <row r="19" spans="1:26" x14ac:dyDescent="0.45">
      <c r="A19" t="s">
        <v>59</v>
      </c>
      <c r="B19" s="115" t="str">
        <f>B10</f>
        <v>zelf invullen</v>
      </c>
      <c r="C19" s="115" t="str">
        <f>C10</f>
        <v>zelf invullen</v>
      </c>
      <c r="J19" s="11" t="s">
        <v>55</v>
      </c>
      <c r="K19" s="11" t="s">
        <v>53</v>
      </c>
      <c r="L19" s="12" t="s">
        <v>56</v>
      </c>
      <c r="M19" s="110">
        <v>0.03</v>
      </c>
      <c r="N19" s="110">
        <v>0.03</v>
      </c>
      <c r="O19" s="110">
        <v>0.03</v>
      </c>
      <c r="P19" s="110">
        <v>0.03</v>
      </c>
      <c r="Q19" s="110">
        <v>0.03</v>
      </c>
      <c r="R19" s="111" t="s">
        <v>44</v>
      </c>
    </row>
    <row r="20" spans="1:26" x14ac:dyDescent="0.45">
      <c r="A20" t="s">
        <v>67</v>
      </c>
      <c r="B20" s="112">
        <v>2024</v>
      </c>
      <c r="C20" s="112">
        <v>2025</v>
      </c>
      <c r="D20" t="s">
        <v>52</v>
      </c>
      <c r="E20" t="s">
        <v>53</v>
      </c>
      <c r="J20" s="13" t="s">
        <v>58</v>
      </c>
      <c r="K20" s="13" t="s">
        <v>59</v>
      </c>
      <c r="L20" s="14" t="s">
        <v>60</v>
      </c>
      <c r="M20" s="108">
        <f>M15-(M15*M19)</f>
        <v>3079.75</v>
      </c>
      <c r="N20" s="108">
        <f t="shared" ref="N20:Q20" si="3">N15-(N15*N19)</f>
        <v>2812.03</v>
      </c>
      <c r="O20" s="108">
        <f t="shared" si="3"/>
        <v>2993.42</v>
      </c>
      <c r="P20" s="108">
        <f t="shared" si="3"/>
        <v>3744.2</v>
      </c>
      <c r="Q20" s="108">
        <f t="shared" si="3"/>
        <v>3681.15</v>
      </c>
      <c r="R20" s="10"/>
    </row>
    <row r="21" spans="1:26" x14ac:dyDescent="0.45">
      <c r="A21" t="s">
        <v>3</v>
      </c>
      <c r="B21" s="111">
        <v>29</v>
      </c>
      <c r="C21" s="111">
        <f>M21</f>
        <v>24</v>
      </c>
      <c r="D21">
        <f>C21-B21</f>
        <v>-5</v>
      </c>
      <c r="E21" s="7">
        <f>(C21/B21)-1</f>
        <v>-0.17241379310344829</v>
      </c>
      <c r="J21" s="13" t="s">
        <v>21</v>
      </c>
      <c r="K21" s="13" t="s">
        <v>68</v>
      </c>
      <c r="L21" s="14"/>
      <c r="M21" s="109">
        <v>24</v>
      </c>
      <c r="N21" s="109">
        <v>24</v>
      </c>
      <c r="O21" s="109">
        <v>24</v>
      </c>
      <c r="P21" s="109">
        <v>24</v>
      </c>
      <c r="Q21" s="109">
        <v>24</v>
      </c>
      <c r="R21" s="111" t="s">
        <v>63</v>
      </c>
    </row>
    <row r="22" spans="1:26" x14ac:dyDescent="0.45">
      <c r="A22" t="s">
        <v>57</v>
      </c>
      <c r="B22" s="111">
        <v>28</v>
      </c>
      <c r="C22" s="111">
        <f>N21</f>
        <v>24</v>
      </c>
      <c r="D22">
        <f t="shared" ref="D22:D25" si="4">C22-B22</f>
        <v>-4</v>
      </c>
      <c r="E22" s="7">
        <f t="shared" ref="E22:E25" si="5">(C22/B22)-1</f>
        <v>-0.1428571428571429</v>
      </c>
    </row>
    <row r="23" spans="1:26" x14ac:dyDescent="0.45">
      <c r="A23" t="s">
        <v>61</v>
      </c>
      <c r="B23" s="111">
        <v>30</v>
      </c>
      <c r="C23" s="111">
        <f>O21</f>
        <v>24</v>
      </c>
      <c r="D23">
        <f t="shared" si="4"/>
        <v>-6</v>
      </c>
      <c r="E23" s="7">
        <f t="shared" si="5"/>
        <v>-0.19999999999999996</v>
      </c>
    </row>
    <row r="24" spans="1:26" x14ac:dyDescent="0.45">
      <c r="A24" t="s">
        <v>64</v>
      </c>
      <c r="B24" s="111">
        <v>29</v>
      </c>
      <c r="C24" s="111">
        <f>P21</f>
        <v>24</v>
      </c>
      <c r="D24">
        <f t="shared" si="4"/>
        <v>-5</v>
      </c>
      <c r="E24" s="7">
        <f t="shared" si="5"/>
        <v>-0.17241379310344829</v>
      </c>
    </row>
    <row r="25" spans="1:26" x14ac:dyDescent="0.45">
      <c r="A25" t="s">
        <v>65</v>
      </c>
      <c r="B25" s="111">
        <v>28</v>
      </c>
      <c r="C25" s="111">
        <f>Q21</f>
        <v>24</v>
      </c>
      <c r="D25">
        <f t="shared" si="4"/>
        <v>-4</v>
      </c>
      <c r="E25" s="7">
        <f t="shared" si="5"/>
        <v>-0.1428571428571429</v>
      </c>
      <c r="F25" s="16"/>
    </row>
    <row r="26" spans="1:26" ht="14.65" thickBot="1" x14ac:dyDescent="0.5"/>
    <row r="27" spans="1:26" ht="14.65" thickBot="1" x14ac:dyDescent="0.5">
      <c r="A27" s="131">
        <v>2024</v>
      </c>
      <c r="B27" s="132"/>
      <c r="C27" s="132"/>
      <c r="D27" s="132"/>
      <c r="E27" s="132"/>
      <c r="F27" s="132"/>
      <c r="G27" s="132"/>
      <c r="H27" s="132"/>
      <c r="I27" s="132"/>
      <c r="J27" s="132"/>
      <c r="K27" s="133"/>
    </row>
    <row r="28" spans="1:26" ht="42.75" x14ac:dyDescent="0.45">
      <c r="A28" s="60"/>
      <c r="B28" s="61" t="s">
        <v>69</v>
      </c>
      <c r="C28" s="61" t="s">
        <v>70</v>
      </c>
      <c r="D28" s="61" t="s">
        <v>71</v>
      </c>
      <c r="E28" s="62" t="s">
        <v>72</v>
      </c>
      <c r="F28" s="62" t="s">
        <v>73</v>
      </c>
      <c r="G28" s="63" t="s">
        <v>74</v>
      </c>
      <c r="H28" s="61" t="s">
        <v>52</v>
      </c>
      <c r="I28" s="64" t="s">
        <v>53</v>
      </c>
      <c r="J28" s="61" t="s">
        <v>75</v>
      </c>
      <c r="K28" s="113" t="s">
        <v>76</v>
      </c>
    </row>
    <row r="29" spans="1:26" ht="14.65" thickBot="1" x14ac:dyDescent="0.5">
      <c r="A29" s="60" t="s">
        <v>3</v>
      </c>
      <c r="B29" s="64">
        <f>M8</f>
        <v>3307</v>
      </c>
      <c r="C29" s="66">
        <f>M12</f>
        <v>0.1</v>
      </c>
      <c r="D29" s="64">
        <f>(B29*(1-C29))+K29</f>
        <v>2976.3</v>
      </c>
      <c r="E29" s="61">
        <f>M14</f>
        <v>29</v>
      </c>
      <c r="F29" s="67">
        <f>D29/E29</f>
        <v>102.63103448275862</v>
      </c>
      <c r="G29" s="61">
        <f>B12</f>
        <v>142</v>
      </c>
      <c r="H29" s="68">
        <f>G29-F29</f>
        <v>39.368965517241378</v>
      </c>
      <c r="I29" s="69">
        <f>(G29/F29)-1</f>
        <v>0.38359708362732259</v>
      </c>
      <c r="J29" s="61" t="s">
        <v>77</v>
      </c>
      <c r="K29" s="114"/>
    </row>
    <row r="30" spans="1:26" ht="14.65" thickBot="1" x14ac:dyDescent="0.5">
      <c r="A30" s="60" t="s">
        <v>57</v>
      </c>
      <c r="B30" s="64">
        <f>N8</f>
        <v>2998</v>
      </c>
      <c r="C30" s="66">
        <f>N12</f>
        <v>0.1</v>
      </c>
      <c r="D30" s="64">
        <f>(B30*(1-C30))+K30</f>
        <v>2698.2000000000003</v>
      </c>
      <c r="E30" s="61">
        <f>N14</f>
        <v>28</v>
      </c>
      <c r="F30" s="67">
        <f t="shared" ref="F30:F33" si="6">D30/E30</f>
        <v>96.364285714285728</v>
      </c>
      <c r="G30" s="61">
        <f t="shared" ref="G30:G33" si="7">B13</f>
        <v>113</v>
      </c>
      <c r="H30" s="68">
        <f t="shared" ref="H30:H33" si="8">G30-F30</f>
        <v>16.635714285714272</v>
      </c>
      <c r="I30" s="69">
        <f t="shared" ref="I30:I33" si="9">(G30/F30)-1</f>
        <v>0.17263360759024526</v>
      </c>
      <c r="J30" s="61" t="s">
        <v>77</v>
      </c>
      <c r="K30" s="114"/>
      <c r="S30" s="137" t="s">
        <v>78</v>
      </c>
      <c r="T30" s="138"/>
      <c r="U30" s="138"/>
      <c r="V30" s="138"/>
      <c r="W30" s="138"/>
      <c r="X30" s="138"/>
      <c r="Y30" s="138"/>
      <c r="Z30" s="138"/>
    </row>
    <row r="31" spans="1:26" x14ac:dyDescent="0.45">
      <c r="A31" s="60" t="s">
        <v>61</v>
      </c>
      <c r="B31" s="64">
        <f>O8</f>
        <v>2956</v>
      </c>
      <c r="C31" s="66">
        <f>O12</f>
        <v>0.1</v>
      </c>
      <c r="D31" s="64">
        <f t="shared" ref="D31:D33" si="10">(B31*(1-C31))+K31</f>
        <v>2680.4</v>
      </c>
      <c r="E31" s="61">
        <f>O14</f>
        <v>30</v>
      </c>
      <c r="F31" s="67">
        <f t="shared" si="6"/>
        <v>89.346666666666664</v>
      </c>
      <c r="G31" s="61">
        <f t="shared" si="7"/>
        <v>111</v>
      </c>
      <c r="H31" s="68">
        <f t="shared" si="8"/>
        <v>21.653333333333336</v>
      </c>
      <c r="I31" s="69">
        <f t="shared" si="9"/>
        <v>0.24235188777794359</v>
      </c>
      <c r="J31" s="61" t="s">
        <v>77</v>
      </c>
      <c r="K31" s="114">
        <v>20</v>
      </c>
    </row>
    <row r="32" spans="1:26" x14ac:dyDescent="0.45">
      <c r="A32" s="60" t="s">
        <v>64</v>
      </c>
      <c r="B32" s="64">
        <f>P8</f>
        <v>3110</v>
      </c>
      <c r="C32" s="66">
        <f>P12</f>
        <v>0.1</v>
      </c>
      <c r="D32" s="64">
        <f t="shared" si="10"/>
        <v>2819</v>
      </c>
      <c r="E32" s="61">
        <f>P14</f>
        <v>29</v>
      </c>
      <c r="F32" s="67">
        <f t="shared" si="6"/>
        <v>97.206896551724142</v>
      </c>
      <c r="G32" s="61">
        <f t="shared" si="7"/>
        <v>113</v>
      </c>
      <c r="H32" s="68">
        <f t="shared" si="8"/>
        <v>15.793103448275858</v>
      </c>
      <c r="I32" s="69">
        <f t="shared" si="9"/>
        <v>0.1624689606243348</v>
      </c>
      <c r="J32" s="61" t="s">
        <v>77</v>
      </c>
      <c r="K32" s="114">
        <v>20</v>
      </c>
    </row>
    <row r="33" spans="1:11" x14ac:dyDescent="0.45">
      <c r="A33" s="60" t="s">
        <v>65</v>
      </c>
      <c r="B33" s="64">
        <f>Q8</f>
        <v>2550</v>
      </c>
      <c r="C33" s="66">
        <f>Q12</f>
        <v>0.1</v>
      </c>
      <c r="D33" s="64">
        <f t="shared" si="10"/>
        <v>2320</v>
      </c>
      <c r="E33" s="61">
        <f>Q14</f>
        <v>28</v>
      </c>
      <c r="F33" s="67">
        <f t="shared" si="6"/>
        <v>82.857142857142861</v>
      </c>
      <c r="G33" s="61">
        <f t="shared" si="7"/>
        <v>103</v>
      </c>
      <c r="H33" s="68">
        <f t="shared" si="8"/>
        <v>20.142857142857139</v>
      </c>
      <c r="I33" s="69">
        <f t="shared" si="9"/>
        <v>0.24310344827586206</v>
      </c>
      <c r="J33" s="61" t="s">
        <v>77</v>
      </c>
      <c r="K33" s="114">
        <v>25</v>
      </c>
    </row>
    <row r="34" spans="1:11" x14ac:dyDescent="0.45">
      <c r="A34" s="60"/>
      <c r="B34" s="61"/>
      <c r="C34" s="61"/>
      <c r="D34" s="61"/>
      <c r="E34" s="61"/>
      <c r="F34" s="61"/>
      <c r="G34" s="61"/>
      <c r="H34" s="61"/>
      <c r="I34" s="64"/>
      <c r="J34" s="61"/>
      <c r="K34" s="70"/>
    </row>
    <row r="35" spans="1:11" x14ac:dyDescent="0.45">
      <c r="A35" s="60"/>
      <c r="B35" s="61"/>
      <c r="C35" s="61"/>
      <c r="D35" s="61"/>
      <c r="E35" s="61"/>
      <c r="F35" s="61"/>
      <c r="G35" s="61"/>
      <c r="H35" s="61"/>
      <c r="I35" s="64"/>
      <c r="J35" s="61"/>
      <c r="K35" s="70"/>
    </row>
    <row r="36" spans="1:11" x14ac:dyDescent="0.45">
      <c r="A36" s="60"/>
      <c r="B36" s="61"/>
      <c r="C36" s="61"/>
      <c r="D36" s="61" t="s">
        <v>79</v>
      </c>
      <c r="E36" s="61"/>
      <c r="F36" s="61"/>
      <c r="G36" s="61"/>
      <c r="H36" s="61"/>
      <c r="I36" s="64"/>
      <c r="J36" s="61"/>
      <c r="K36" s="70"/>
    </row>
    <row r="37" spans="1:11" x14ac:dyDescent="0.45">
      <c r="A37" s="60"/>
      <c r="B37" s="61"/>
      <c r="C37" s="61"/>
      <c r="D37" s="61" t="s">
        <v>80</v>
      </c>
      <c r="E37" s="61"/>
      <c r="F37" s="61"/>
      <c r="G37" s="61"/>
      <c r="H37" s="61"/>
      <c r="I37" s="64"/>
      <c r="J37" s="61"/>
      <c r="K37" s="70"/>
    </row>
    <row r="38" spans="1:11" ht="14.65" thickBot="1" x14ac:dyDescent="0.5">
      <c r="A38" s="60"/>
      <c r="B38" s="61"/>
      <c r="C38" s="61"/>
      <c r="D38" s="61"/>
      <c r="E38" s="61"/>
      <c r="F38" s="61"/>
      <c r="G38" s="61"/>
      <c r="H38" s="61"/>
      <c r="I38" s="64"/>
      <c r="J38" s="61"/>
      <c r="K38" s="70"/>
    </row>
    <row r="39" spans="1:11" ht="14.65" thickBot="1" x14ac:dyDescent="0.5">
      <c r="A39" s="131">
        <v>2025</v>
      </c>
      <c r="B39" s="132"/>
      <c r="C39" s="132"/>
      <c r="D39" s="132"/>
      <c r="E39" s="132"/>
      <c r="F39" s="132"/>
      <c r="G39" s="132"/>
      <c r="H39" s="132"/>
      <c r="I39" s="132"/>
      <c r="J39" s="132"/>
      <c r="K39" s="133"/>
    </row>
    <row r="40" spans="1:11" ht="42.75" x14ac:dyDescent="0.45">
      <c r="A40" s="60"/>
      <c r="B40" s="61" t="str">
        <f>B28</f>
        <v>fte**</v>
      </c>
      <c r="C40" s="61" t="s">
        <v>70</v>
      </c>
      <c r="D40" s="61" t="s">
        <v>71</v>
      </c>
      <c r="E40" s="63" t="s">
        <v>81</v>
      </c>
      <c r="F40" s="63" t="s">
        <v>73</v>
      </c>
      <c r="G40" s="63" t="s">
        <v>82</v>
      </c>
      <c r="H40" s="61" t="s">
        <v>52</v>
      </c>
      <c r="I40" s="64" t="s">
        <v>53</v>
      </c>
      <c r="J40" s="61" t="s">
        <v>83</v>
      </c>
      <c r="K40" s="65"/>
    </row>
    <row r="41" spans="1:11" x14ac:dyDescent="0.45">
      <c r="A41" s="60" t="s">
        <v>3</v>
      </c>
      <c r="B41" s="64">
        <f>M16</f>
        <v>3175</v>
      </c>
      <c r="C41" s="71">
        <f>C29</f>
        <v>0.1</v>
      </c>
      <c r="D41" s="64">
        <f>(B41*(1-C41))+K41</f>
        <v>2857.5</v>
      </c>
      <c r="E41" s="61">
        <f>C21</f>
        <v>24</v>
      </c>
      <c r="F41" s="68">
        <f>D41/E41</f>
        <v>119.0625</v>
      </c>
      <c r="G41" s="61">
        <f>C12</f>
        <v>123</v>
      </c>
      <c r="H41" s="68">
        <f>G41-F41</f>
        <v>3.9375</v>
      </c>
      <c r="I41" s="72">
        <f>(G41/F41)-1</f>
        <v>3.3070866141732269E-2</v>
      </c>
      <c r="J41" s="61"/>
      <c r="K41" s="70"/>
    </row>
    <row r="42" spans="1:11" x14ac:dyDescent="0.45">
      <c r="A42" s="60" t="s">
        <v>57</v>
      </c>
      <c r="B42" s="64">
        <f>N16</f>
        <v>2899</v>
      </c>
      <c r="C42" s="71">
        <f>C30</f>
        <v>0.1</v>
      </c>
      <c r="D42" s="64">
        <f t="shared" ref="D42:D45" si="11">(B42*(1-C42))+K42</f>
        <v>2609.1</v>
      </c>
      <c r="E42" s="61">
        <f>C22</f>
        <v>24</v>
      </c>
      <c r="F42" s="68">
        <f>D42/E42</f>
        <v>108.71249999999999</v>
      </c>
      <c r="G42" s="61">
        <f>C13</f>
        <v>113</v>
      </c>
      <c r="H42" s="68">
        <f t="shared" ref="H42:H45" si="12">G42-F42</f>
        <v>4.2875000000000085</v>
      </c>
      <c r="I42" s="72">
        <f>(G42/F42)-1</f>
        <v>3.9438886972519294E-2</v>
      </c>
      <c r="J42" s="61" t="s">
        <v>84</v>
      </c>
      <c r="K42" s="70"/>
    </row>
    <row r="43" spans="1:11" x14ac:dyDescent="0.45">
      <c r="A43" s="60" t="s">
        <v>61</v>
      </c>
      <c r="B43" s="64">
        <f>O16</f>
        <v>3086</v>
      </c>
      <c r="C43" s="71">
        <f>C31</f>
        <v>0.1</v>
      </c>
      <c r="D43" s="64">
        <f t="shared" si="11"/>
        <v>2777.4</v>
      </c>
      <c r="E43" s="61">
        <f>C23</f>
        <v>24</v>
      </c>
      <c r="F43" s="68">
        <f>D43/E43</f>
        <v>115.72500000000001</v>
      </c>
      <c r="G43" s="61">
        <f>C14</f>
        <v>127</v>
      </c>
      <c r="H43" s="68">
        <f t="shared" si="12"/>
        <v>11.274999999999991</v>
      </c>
      <c r="I43" s="72">
        <f t="shared" ref="I43:I45" si="13">(G43/F43)-1</f>
        <v>9.7429250378051391E-2</v>
      </c>
      <c r="J43" s="61" t="s">
        <v>85</v>
      </c>
      <c r="K43" s="70"/>
    </row>
    <row r="44" spans="1:11" x14ac:dyDescent="0.45">
      <c r="A44" s="60" t="s">
        <v>64</v>
      </c>
      <c r="B44" s="64">
        <f>P16</f>
        <v>3860</v>
      </c>
      <c r="C44" s="71">
        <f>C32</f>
        <v>0.1</v>
      </c>
      <c r="D44" s="64">
        <f t="shared" si="11"/>
        <v>3474</v>
      </c>
      <c r="E44" s="61">
        <f>C24</f>
        <v>24</v>
      </c>
      <c r="F44" s="68">
        <f>D44/E44</f>
        <v>144.75</v>
      </c>
      <c r="G44" s="61">
        <f>C15</f>
        <v>118</v>
      </c>
      <c r="H44" s="68">
        <f t="shared" si="12"/>
        <v>-26.75</v>
      </c>
      <c r="I44" s="72">
        <f t="shared" si="13"/>
        <v>-0.18480138169257343</v>
      </c>
      <c r="J44" s="61" t="s">
        <v>86</v>
      </c>
      <c r="K44" s="70"/>
    </row>
    <row r="45" spans="1:11" x14ac:dyDescent="0.45">
      <c r="A45" s="60" t="s">
        <v>65</v>
      </c>
      <c r="B45" s="64">
        <f>Q16</f>
        <v>3795</v>
      </c>
      <c r="C45" s="71">
        <f>C33</f>
        <v>0.1</v>
      </c>
      <c r="D45" s="64">
        <f t="shared" si="11"/>
        <v>3415.5</v>
      </c>
      <c r="E45" s="61">
        <f>C25</f>
        <v>24</v>
      </c>
      <c r="F45" s="68">
        <f>D45/E45</f>
        <v>142.3125</v>
      </c>
      <c r="G45" s="61">
        <f>C16</f>
        <v>100</v>
      </c>
      <c r="H45" s="68">
        <f t="shared" si="12"/>
        <v>-42.3125</v>
      </c>
      <c r="I45" s="72">
        <f t="shared" si="13"/>
        <v>-0.29732103645147123</v>
      </c>
      <c r="J45" s="61" t="s">
        <v>86</v>
      </c>
      <c r="K45" s="70"/>
    </row>
    <row r="46" spans="1:11" x14ac:dyDescent="0.45">
      <c r="A46" s="60"/>
      <c r="B46" s="61"/>
      <c r="C46" s="61"/>
      <c r="D46" s="61"/>
      <c r="E46" s="61"/>
      <c r="F46" s="61"/>
      <c r="G46" s="61"/>
      <c r="H46" s="61"/>
      <c r="I46" s="64"/>
      <c r="J46" s="61"/>
      <c r="K46" s="70"/>
    </row>
    <row r="47" spans="1:11" x14ac:dyDescent="0.45">
      <c r="A47" s="60"/>
      <c r="B47" s="61"/>
      <c r="C47" s="61"/>
      <c r="D47" s="61"/>
      <c r="E47" s="61"/>
      <c r="F47" s="61"/>
      <c r="G47" s="61"/>
      <c r="H47" s="61"/>
      <c r="I47" s="64"/>
      <c r="J47" s="61"/>
      <c r="K47" s="70"/>
    </row>
    <row r="48" spans="1:11" x14ac:dyDescent="0.45">
      <c r="A48" s="60"/>
      <c r="B48" s="61"/>
      <c r="C48" s="61"/>
      <c r="D48" s="61" t="s">
        <v>79</v>
      </c>
      <c r="E48" s="61"/>
      <c r="F48" s="61"/>
      <c r="G48" s="61"/>
      <c r="H48" s="61"/>
      <c r="I48" s="64"/>
      <c r="J48" s="61"/>
      <c r="K48" s="70"/>
    </row>
    <row r="49" spans="1:11" ht="14.65" thickBot="1" x14ac:dyDescent="0.5">
      <c r="A49" s="73"/>
      <c r="B49" s="74"/>
      <c r="C49" s="74"/>
      <c r="D49" s="74" t="str">
        <f>D37</f>
        <v>** fte = excl kraamverzorgenden in opleiding (die niet zelfstandig in de gezinnen kunnen werken)</v>
      </c>
      <c r="E49" s="74"/>
      <c r="F49" s="74"/>
      <c r="G49" s="74"/>
      <c r="H49" s="74"/>
      <c r="I49" s="75"/>
      <c r="J49" s="97" t="s">
        <v>87</v>
      </c>
      <c r="K49" s="76"/>
    </row>
    <row r="52" spans="1:11" x14ac:dyDescent="0.45">
      <c r="D52" s="15"/>
    </row>
  </sheetData>
  <mergeCells count="5">
    <mergeCell ref="A39:K39"/>
    <mergeCell ref="A8:H8"/>
    <mergeCell ref="A27:K27"/>
    <mergeCell ref="A3:D3"/>
    <mergeCell ref="S30:Z30"/>
  </mergeCells>
  <pageMargins left="0.7" right="0.7" top="0.75" bottom="0.75" header="0.3" footer="0.3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00D664-730F-F64D-866C-E299C94AB99A}">
  <dimension ref="A1"/>
  <sheetViews>
    <sheetView workbookViewId="0"/>
  </sheetViews>
  <sheetFormatPr defaultColWidth="11.46484375" defaultRowHeight="14.25" x14ac:dyDescent="0.4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basisblad</vt:lpstr>
      <vt:lpstr>detail_invulbald</vt:lpstr>
      <vt:lpstr>Blad1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Kraamcentrum</dc:creator>
  <cp:keywords/>
  <dc:description/>
  <cp:lastModifiedBy>Giulia Baltussen</cp:lastModifiedBy>
  <cp:revision/>
  <dcterms:created xsi:type="dcterms:W3CDTF">2023-02-01T09:47:31Z</dcterms:created>
  <dcterms:modified xsi:type="dcterms:W3CDTF">2025-04-01T13:55:49Z</dcterms:modified>
  <cp:category/>
  <cp:contentStatus/>
</cp:coreProperties>
</file>